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EstaPasta_de_trabalho"/>
  <bookViews>
    <workbookView xWindow="2280" yWindow="-315" windowWidth="17025" windowHeight="10725" activeTab="5"/>
  </bookViews>
  <sheets>
    <sheet name="Página Inicial" sheetId="1" r:id="rId1"/>
    <sheet name="Cálculo das Estimativas" sheetId="3" r:id="rId2"/>
    <sheet name="Receita e Despesa" sheetId="2" state="hidden" r:id="rId3"/>
    <sheet name="Dotação Adicional por Fonte" sheetId="11" r:id="rId4"/>
    <sheet name="Comparativo" sheetId="4" r:id="rId5"/>
    <sheet name="checklist" sheetId="8" r:id="rId6"/>
    <sheet name="Planilhas Complementares" sheetId="10" r:id="rId7"/>
    <sheet name="Plan6" sheetId="6" r:id="rId8"/>
  </sheets>
  <definedNames>
    <definedName name="_xlnm.Print_Area" localSheetId="1">'Cálculo das Estimativas'!$A$1:$R$383</definedName>
    <definedName name="_xlnm.Print_Area" localSheetId="6">'Planilhas Complementares'!$A$1:$N$239</definedName>
    <definedName name="_xlnm.Print_Area" localSheetId="2">'Receita e Despesa'!$A$1:$N$474</definedName>
  </definedNames>
  <calcPr calcId="144525"/>
</workbook>
</file>

<file path=xl/calcChain.xml><?xml version="1.0" encoding="utf-8"?>
<calcChain xmlns="http://schemas.openxmlformats.org/spreadsheetml/2006/main">
  <c r="J11" i="4" l="1"/>
  <c r="J13" i="4" l="1"/>
  <c r="J9" i="4" l="1"/>
  <c r="J8" i="4"/>
  <c r="E19" i="4" l="1"/>
  <c r="E17" i="4"/>
  <c r="C17" i="4" l="1"/>
  <c r="F79" i="3" l="1"/>
  <c r="K88" i="3" l="1"/>
  <c r="F88" i="3"/>
  <c r="I120" i="3" l="1"/>
  <c r="E8" i="4"/>
  <c r="L60" i="4" l="1"/>
  <c r="L59" i="4"/>
  <c r="L58" i="4"/>
  <c r="J35" i="4" l="1"/>
  <c r="J40" i="4"/>
  <c r="C40" i="4"/>
  <c r="L25" i="10" l="1"/>
  <c r="I123" i="3" l="1"/>
  <c r="H46" i="3"/>
  <c r="N90" i="3"/>
  <c r="N89" i="3"/>
  <c r="N88" i="3"/>
  <c r="R90" i="3" l="1"/>
  <c r="R89" i="3"/>
  <c r="R88" i="3"/>
  <c r="H45" i="3"/>
  <c r="P91" i="3" l="1"/>
  <c r="I46" i="3" s="1"/>
  <c r="H70" i="3"/>
  <c r="E70" i="3"/>
  <c r="L1" i="11" l="1"/>
  <c r="L23" i="11"/>
  <c r="L7" i="11" l="1"/>
  <c r="L6" i="11" s="1"/>
  <c r="C27" i="4"/>
  <c r="C35" i="4" s="1"/>
  <c r="H109" i="3"/>
  <c r="N1" i="10" l="1"/>
  <c r="J18" i="4" l="1"/>
  <c r="L18" i="4"/>
  <c r="J6" i="4" l="1"/>
  <c r="L6" i="4" s="1"/>
  <c r="C6" i="4"/>
  <c r="E6" i="4" s="1"/>
  <c r="G21" i="3"/>
  <c r="D21" i="3" s="1"/>
  <c r="B79" i="3"/>
  <c r="B78" i="3"/>
  <c r="B77" i="3"/>
  <c r="B69" i="3"/>
  <c r="B68" i="3"/>
  <c r="B67" i="3"/>
  <c r="E16" i="4" l="1"/>
  <c r="K32" i="4" l="1"/>
  <c r="D32" i="4"/>
  <c r="L40" i="4" l="1"/>
  <c r="G27" i="4"/>
  <c r="K100" i="3"/>
  <c r="K101" i="3"/>
  <c r="K102" i="3"/>
  <c r="K103" i="3"/>
  <c r="K104" i="3"/>
  <c r="K105" i="3"/>
  <c r="K99" i="3"/>
  <c r="H122" i="3"/>
  <c r="H120" i="3"/>
  <c r="H118" i="3"/>
  <c r="H117" i="3"/>
  <c r="H116" i="3"/>
  <c r="I98" i="3"/>
  <c r="I122" i="3" s="1"/>
  <c r="K123" i="3" s="1"/>
  <c r="F18" i="10" s="1"/>
  <c r="K109" i="3"/>
  <c r="H24" i="10" s="1"/>
  <c r="K108" i="3"/>
  <c r="D24" i="10" s="1"/>
  <c r="K36" i="3"/>
  <c r="K46" i="3" s="1"/>
  <c r="J23" i="10" s="1"/>
  <c r="L10" i="4"/>
  <c r="J41" i="4" s="1"/>
  <c r="L41" i="4" s="1"/>
  <c r="J10" i="4"/>
  <c r="C41" i="4" s="1"/>
  <c r="G19" i="4"/>
  <c r="K122" i="3" l="1"/>
  <c r="K106" i="3"/>
  <c r="K107" i="3" s="1"/>
  <c r="N2" i="1"/>
  <c r="L2" i="11" s="1"/>
  <c r="L1" i="8"/>
  <c r="L1" i="4"/>
  <c r="K110" i="3" l="1"/>
  <c r="C10" i="4" s="1"/>
  <c r="F17" i="10"/>
  <c r="K17" i="10" s="1"/>
  <c r="L2" i="8"/>
  <c r="N2" i="10"/>
  <c r="N2" i="3"/>
  <c r="L2" i="4"/>
  <c r="L57" i="4"/>
  <c r="H44" i="3"/>
  <c r="I43" i="3"/>
  <c r="I42" i="3"/>
  <c r="I37" i="3"/>
  <c r="K57" i="3"/>
  <c r="I116" i="3" s="1"/>
  <c r="K116" i="3" l="1"/>
  <c r="N8" i="4"/>
  <c r="N9" i="4"/>
  <c r="N11" i="4"/>
  <c r="N12" i="4"/>
  <c r="N13" i="4"/>
  <c r="N20" i="4"/>
  <c r="N21" i="4"/>
  <c r="N22" i="4"/>
  <c r="N24" i="4"/>
  <c r="G10" i="4"/>
  <c r="G12" i="4"/>
  <c r="G13" i="4"/>
  <c r="G14" i="4"/>
  <c r="G15" i="4"/>
  <c r="G17" i="4"/>
  <c r="G18" i="4"/>
  <c r="G20" i="4"/>
  <c r="G22" i="4"/>
  <c r="G23" i="4"/>
  <c r="G24" i="4"/>
  <c r="C16" i="4"/>
  <c r="E7" i="4"/>
  <c r="N23" i="4" l="1"/>
  <c r="N10" i="4"/>
  <c r="G16" i="4"/>
  <c r="K43" i="3" l="1"/>
  <c r="K42" i="3"/>
  <c r="K38" i="3"/>
  <c r="H88" i="3" l="1"/>
  <c r="E21" i="4" l="1"/>
  <c r="J36" i="4" l="1"/>
  <c r="E25" i="4"/>
  <c r="E28" i="4" s="1"/>
  <c r="J34" i="4" s="1"/>
  <c r="N1" i="2"/>
  <c r="N1" i="3"/>
  <c r="I89" i="3"/>
  <c r="M89" i="3" s="1"/>
  <c r="I90" i="3"/>
  <c r="M90" i="3" s="1"/>
  <c r="I88" i="3"/>
  <c r="M88" i="3" s="1"/>
  <c r="K91" i="3" l="1"/>
  <c r="I45" i="3" s="1"/>
  <c r="J37" i="4"/>
  <c r="J52" i="3"/>
  <c r="K19" i="3"/>
  <c r="H78" i="3"/>
  <c r="K78" i="3" s="1"/>
  <c r="H79" i="3"/>
  <c r="K79" i="3" s="1"/>
  <c r="H77" i="3"/>
  <c r="K77" i="3" s="1"/>
  <c r="K80" i="3" l="1"/>
  <c r="H89" i="3"/>
  <c r="H90" i="3"/>
  <c r="F91" i="3" l="1"/>
  <c r="I44" i="3" s="1"/>
  <c r="B88" i="3"/>
  <c r="B89" i="3"/>
  <c r="B90" i="3"/>
  <c r="I40" i="3"/>
  <c r="I39" i="3"/>
  <c r="F23" i="3"/>
  <c r="F24" i="3"/>
  <c r="F25" i="3"/>
  <c r="F22" i="3"/>
  <c r="K41" i="3" l="1"/>
  <c r="F15" i="10" s="1"/>
  <c r="K44" i="3"/>
  <c r="D23" i="10" s="1"/>
  <c r="K45" i="3"/>
  <c r="H23" i="10" s="1"/>
  <c r="K40" i="3"/>
  <c r="I118" i="3"/>
  <c r="K118" i="3" s="1"/>
  <c r="K39" i="3"/>
  <c r="I117" i="3"/>
  <c r="K117" i="3" l="1"/>
  <c r="K119" i="3" s="1"/>
  <c r="K120" i="3"/>
  <c r="F16" i="10" s="1"/>
  <c r="K15" i="10" s="1"/>
  <c r="K19" i="10" s="1"/>
  <c r="K47" i="3"/>
  <c r="C9" i="4" s="1"/>
  <c r="K125" i="3" l="1"/>
  <c r="G9" i="4"/>
  <c r="L192" i="2"/>
  <c r="A137" i="2"/>
  <c r="L132" i="2"/>
  <c r="L129" i="2"/>
  <c r="L128" i="2" s="1"/>
  <c r="L125" i="2"/>
  <c r="L123" i="2" s="1"/>
  <c r="L106" i="2"/>
  <c r="L116" i="2"/>
  <c r="L120" i="2"/>
  <c r="L102" i="2"/>
  <c r="L101" i="2" s="1"/>
  <c r="L37" i="2"/>
  <c r="L79" i="2"/>
  <c r="L85" i="2"/>
  <c r="L90" i="2"/>
  <c r="L93" i="2"/>
  <c r="L98" i="2"/>
  <c r="L74" i="2"/>
  <c r="L77" i="2"/>
  <c r="L49" i="2"/>
  <c r="L52" i="2"/>
  <c r="L54" i="2"/>
  <c r="L57" i="2"/>
  <c r="L39" i="2"/>
  <c r="L41" i="2"/>
  <c r="L44" i="2"/>
  <c r="L46" i="2"/>
  <c r="L34" i="2"/>
  <c r="L25" i="2"/>
  <c r="L16" i="2"/>
  <c r="L11" i="2"/>
  <c r="L13" i="2"/>
  <c r="L429" i="2"/>
  <c r="L428" i="2" s="1"/>
  <c r="L426" i="2"/>
  <c r="L422" i="2"/>
  <c r="L419" i="2"/>
  <c r="L415" i="2"/>
  <c r="L405" i="2"/>
  <c r="L403" i="2"/>
  <c r="L399" i="2"/>
  <c r="L396" i="2"/>
  <c r="L392" i="2"/>
  <c r="L382" i="2"/>
  <c r="L380" i="2"/>
  <c r="L377" i="2"/>
  <c r="L367" i="2"/>
  <c r="L366" i="2" s="1"/>
  <c r="L363" i="2"/>
  <c r="L347" i="2"/>
  <c r="L343" i="2"/>
  <c r="L339" i="2"/>
  <c r="L277" i="2"/>
  <c r="L197" i="2"/>
  <c r="L203" i="2"/>
  <c r="L210" i="2"/>
  <c r="L232" i="2"/>
  <c r="L235" i="2"/>
  <c r="L237" i="2"/>
  <c r="L254" i="2"/>
  <c r="L261" i="2"/>
  <c r="L265" i="2"/>
  <c r="L269" i="2"/>
  <c r="L186" i="2"/>
  <c r="L183" i="2"/>
  <c r="L180" i="2"/>
  <c r="L178" i="2"/>
  <c r="L175" i="2"/>
  <c r="L173" i="2"/>
  <c r="L171" i="2"/>
  <c r="L169" i="2"/>
  <c r="L167" i="2"/>
  <c r="L160" i="2"/>
  <c r="L143" i="2"/>
  <c r="L166" i="2" l="1"/>
  <c r="L43" i="2"/>
  <c r="L36" i="2" s="1"/>
  <c r="L142" i="2"/>
  <c r="L131" i="2"/>
  <c r="L105" i="2"/>
  <c r="L48" i="2"/>
  <c r="L73" i="2"/>
  <c r="L10" i="2"/>
  <c r="L84" i="2"/>
  <c r="L15" i="2"/>
  <c r="L421" i="2"/>
  <c r="L398" i="2"/>
  <c r="L209" i="2"/>
  <c r="L376" i="2"/>
  <c r="L338" i="2"/>
  <c r="C11" i="4" l="1"/>
  <c r="G11" i="4" s="1"/>
  <c r="J17" i="4"/>
  <c r="C21" i="4"/>
  <c r="C36" i="4" s="1"/>
  <c r="N18" i="4"/>
  <c r="L9" i="2"/>
  <c r="L8" i="2" s="1"/>
  <c r="E436" i="2" s="1"/>
  <c r="L100" i="2"/>
  <c r="E437" i="2" s="1"/>
  <c r="L196" i="2"/>
  <c r="L141" i="2" s="1"/>
  <c r="J436" i="2" s="1"/>
  <c r="L375" i="2"/>
  <c r="J437" i="2" s="1"/>
  <c r="N1" i="1"/>
  <c r="G21" i="4" l="1"/>
  <c r="C8" i="4"/>
  <c r="C7" i="4" s="1"/>
  <c r="G7" i="4" s="1"/>
  <c r="L56" i="4"/>
  <c r="L55" i="4" s="1"/>
  <c r="J439" i="2"/>
  <c r="E439" i="2"/>
  <c r="L140" i="2"/>
  <c r="L139" i="2" s="1"/>
  <c r="L138" i="2" s="1"/>
  <c r="L7" i="2"/>
  <c r="L6" i="2" s="1"/>
  <c r="N2" i="2"/>
  <c r="F26" i="3"/>
  <c r="F29" i="3"/>
  <c r="F28" i="3"/>
  <c r="F27" i="3"/>
  <c r="G8" i="4" l="1"/>
  <c r="C25" i="4"/>
  <c r="L54" i="4"/>
  <c r="L70" i="4" s="1"/>
  <c r="G25" i="4" l="1"/>
  <c r="C28" i="4"/>
  <c r="C34" i="4" s="1"/>
  <c r="C37" i="4" s="1"/>
  <c r="L72" i="4"/>
  <c r="J16" i="4" s="1"/>
  <c r="L71" i="4"/>
  <c r="J15" i="4" s="1"/>
  <c r="G28" i="4" l="1"/>
  <c r="L73" i="4"/>
  <c r="L76" i="4"/>
  <c r="L77" i="4"/>
  <c r="J14" i="4" l="1"/>
  <c r="C38" i="4" s="1"/>
  <c r="E38" i="4" s="1"/>
  <c r="N16" i="4"/>
  <c r="C39" i="4" l="1"/>
  <c r="J7" i="4"/>
  <c r="J25" i="4" s="1"/>
  <c r="E41" i="4" l="1"/>
  <c r="E40" i="4"/>
  <c r="N17" i="4"/>
  <c r="L78" i="4"/>
  <c r="L79" i="4" s="1"/>
  <c r="L14" i="4" l="1"/>
  <c r="J38" i="4" s="1"/>
  <c r="L38" i="4" s="1"/>
  <c r="N15" i="4"/>
  <c r="L7" i="4" l="1"/>
  <c r="L25" i="4" s="1"/>
  <c r="N14" i="4"/>
  <c r="N7" i="4" l="1"/>
  <c r="N25" i="4" l="1"/>
  <c r="N19" i="4"/>
</calcChain>
</file>

<file path=xl/comments1.xml><?xml version="1.0" encoding="utf-8"?>
<comments xmlns="http://schemas.openxmlformats.org/spreadsheetml/2006/main">
  <authors>
    <author>José Arnaldo de Góis Júnior</author>
    <author>silverio</author>
    <author>José Silvério</author>
  </authors>
  <commentList>
    <comment ref="K36" authorId="0">
      <text>
        <r>
          <rPr>
            <sz val="9"/>
            <color indexed="81"/>
            <rFont val="Segoe UI"/>
            <family val="2"/>
          </rPr>
          <t xml:space="preserve">
Este valor será preenchido automaticamente quando forem inseridas as informações na Tabela 1 que trata dos valores das anuidades definidos para o próximo exercício.</t>
        </r>
      </text>
    </comment>
    <comment ref="B37" authorId="1">
      <text>
        <r>
          <rPr>
            <b/>
            <sz val="9"/>
            <color indexed="81"/>
            <rFont val="Segoe UI"/>
            <family val="2"/>
          </rPr>
          <t>Silvério:</t>
        </r>
        <r>
          <rPr>
            <sz val="9"/>
            <color indexed="81"/>
            <rFont val="Segoe UI"/>
            <family val="2"/>
          </rPr>
          <t xml:space="preserve">
Os Regionais elaboram seu orçamento, normalmente, entre a 2ª quinzena de Julho e 1ª quinzena de Agosto. Por este motivo, a sugestão será considerar a data de 30/06/20XX para apurar o Número de Inscritos no SISCAFW.</t>
        </r>
      </text>
    </comment>
    <comment ref="I37" authorId="0">
      <text>
        <r>
          <rPr>
            <sz val="9"/>
            <color indexed="81"/>
            <rFont val="Segoe UI"/>
            <family val="2"/>
          </rPr>
          <t xml:space="preserve">
Este valor será preenchido automaticamente quando forem inseridas as informações na Tabela 3 que trata do Quantitativo de Contribuintes Ativos.</t>
        </r>
      </text>
    </comment>
    <comment ref="K38" authorId="0">
      <text>
        <r>
          <rPr>
            <sz val="9"/>
            <color indexed="81"/>
            <rFont val="Segoe UI"/>
            <family val="2"/>
          </rPr>
          <t xml:space="preserve">
Produto da multiplicação do valor da anuidade definido na Assembleia Orçamentária, pelo número de profissionais inscritos ATIVOS;
</t>
        </r>
      </text>
    </comment>
    <comment ref="I39" authorId="0">
      <text>
        <r>
          <rPr>
            <sz val="9"/>
            <color indexed="81"/>
            <rFont val="Segoe UI"/>
            <family val="2"/>
          </rPr>
          <t xml:space="preserve">
Para a obtenção deste valor, deverão ser preenchidos os campos vazios de cor verde da Tabela 4, Novas Inscrições e Cancelamentos</t>
        </r>
      </text>
    </comment>
    <comment ref="K39" authorId="0">
      <text>
        <r>
          <rPr>
            <sz val="9"/>
            <color indexed="81"/>
            <rFont val="Segoe UI"/>
            <family val="2"/>
          </rPr>
          <t>= Anuidade * Média de novas inscrições</t>
        </r>
      </text>
    </comment>
    <comment ref="I40" authorId="0">
      <text>
        <r>
          <rPr>
            <sz val="9"/>
            <color indexed="81"/>
            <rFont val="Segoe UI"/>
            <family val="2"/>
          </rPr>
          <t xml:space="preserve">
Para a obtenção deste valor deverão ser preenchidos os campos vazios de cor verde na Tabela 4 que trata das Novas Inscrições e Cancelamentos.</t>
        </r>
      </text>
    </comment>
    <comment ref="K40" authorId="0">
      <text>
        <r>
          <rPr>
            <sz val="9"/>
            <color indexed="81"/>
            <rFont val="Segoe UI"/>
            <family val="2"/>
          </rPr>
          <t xml:space="preserve">= Anuidade * Média de cancelamentos
</t>
        </r>
      </text>
    </comment>
    <comment ref="K41" authorId="0">
      <text>
        <r>
          <rPr>
            <sz val="9"/>
            <color indexed="81"/>
            <rFont val="Segoe UI"/>
            <family val="2"/>
          </rPr>
          <t>Este campo retornará o resultado do cálculo da média da inadimplência dos últimos 3 (três) exercicios ao confrontar boletos gerados pelo valor arrecadado, conforme TABELA 5</t>
        </r>
      </text>
    </comment>
    <comment ref="I42" authorId="0">
      <text>
        <r>
          <rPr>
            <sz val="9"/>
            <color indexed="81"/>
            <rFont val="Segoe UI"/>
            <family val="2"/>
          </rPr>
          <t xml:space="preserve">
Para a obtenção deste valor, deverá ser preenchido o campo de cor verde, item 3 da da Tabela 3, Isentos maiores de 65 anos.</t>
        </r>
      </text>
    </comment>
    <comment ref="I43" authorId="0">
      <text>
        <r>
          <rPr>
            <sz val="9"/>
            <color indexed="81"/>
            <rFont val="Segoe UI"/>
            <family val="2"/>
          </rPr>
          <t xml:space="preserve">
Para a obtenção deste valor, deverá ser preenchido o campo de cor verde, item 2 da da Tabela 3, Isentos previstos no Art. 17-B da Resolução 03/2007</t>
        </r>
      </text>
    </comment>
    <comment ref="H44" authorId="0">
      <text>
        <r>
          <rPr>
            <sz val="9"/>
            <color indexed="81"/>
            <rFont val="Segoe UI"/>
            <family val="2"/>
          </rPr>
          <t xml:space="preserve">Retornará o percentual adotado para descontos por antecipação de anuidade, referente pagamentos realizados em Janeiro, conforme definido pelo CRP.
Este percentual deverá ser prenchido na Tabela 6.
</t>
        </r>
      </text>
    </comment>
    <comment ref="I44" authorId="0">
      <text>
        <r>
          <rPr>
            <sz val="9"/>
            <color indexed="81"/>
            <rFont val="Segoe UI"/>
            <family val="2"/>
          </rPr>
          <t xml:space="preserve">
Retornará a média dos últimos 3 (três) anos do percentual de psicólogos que se beneficiaram do desconto de Janeiro </t>
        </r>
      </text>
    </comment>
    <comment ref="H45" authorId="0">
      <text>
        <r>
          <rPr>
            <sz val="9"/>
            <color indexed="81"/>
            <rFont val="Segoe UI"/>
            <family val="2"/>
          </rPr>
          <t xml:space="preserve">Retornará o percentual adotado para descontos por antecipação de anuidade, referente pagamentos realizados em Fevereiro (se houver), conforme definido pelo CRP.
Este percentual deverá ser prenchido na Tabela 6.
</t>
        </r>
      </text>
    </comment>
    <comment ref="I45" authorId="0">
      <text>
        <r>
          <rPr>
            <sz val="9"/>
            <color indexed="81"/>
            <rFont val="Segoe UI"/>
            <family val="2"/>
          </rPr>
          <t xml:space="preserve">
Retornará a média dos últimos 3 (três) anos do percentual de psicólogos que se beneficiaram do desconto de Fevereiro.</t>
        </r>
      </text>
    </comment>
    <comment ref="H46" authorId="0">
      <text>
        <r>
          <rPr>
            <sz val="9"/>
            <color indexed="81"/>
            <rFont val="Segoe UI"/>
            <family val="2"/>
          </rPr>
          <t xml:space="preserve">Retornará o percentual adotado para descontos para novos inscritos.
Este percentual deverá ser prenchido na Tabela 6.
</t>
        </r>
      </text>
    </comment>
    <comment ref="I46" authorId="0">
      <text>
        <r>
          <rPr>
            <sz val="9"/>
            <color indexed="81"/>
            <rFont val="Segoe UI"/>
            <family val="2"/>
          </rPr>
          <t xml:space="preserve">
Retornará a média dos últimos 3 (três) anos do percentual de novos inscritos que se beneficiaram do desconto.</t>
        </r>
      </text>
    </comment>
    <comment ref="B55" authorId="0">
      <text>
        <r>
          <rPr>
            <b/>
            <sz val="9"/>
            <color indexed="81"/>
            <rFont val="Segoe UI"/>
            <family val="2"/>
          </rPr>
          <t xml:space="preserve">
</t>
        </r>
        <r>
          <rPr>
            <sz val="9"/>
            <color indexed="81"/>
            <rFont val="Segoe UI"/>
            <family val="2"/>
          </rPr>
          <t xml:space="preserve">
</t>
        </r>
        <r>
          <rPr>
            <b/>
            <sz val="10"/>
            <color indexed="81"/>
            <rFont val="Segoe UI"/>
            <family val="2"/>
          </rPr>
          <t xml:space="preserve">Resolução 03/2007, 
</t>
        </r>
        <r>
          <rPr>
            <b/>
            <sz val="8"/>
            <color indexed="81"/>
            <rFont val="Segoe UI"/>
            <family val="2"/>
          </rPr>
          <t>Art. 17-B</t>
        </r>
        <r>
          <rPr>
            <sz val="8"/>
            <color indexed="81"/>
            <rFont val="Segoe UI"/>
            <family val="2"/>
          </rPr>
          <t>: Os Conselhos Regionais de Psicologia poderão isentar os psicólogos do pagamento de anuidades aos acometidos de tuberculose ativa, alienação mental, esclerose múltipla, neoplasia maligna, cegueira, hanseníase, paralisia irreversível e incapacitante, cardiopatia grave, doença de Parkinson, espondiloartrose anquilosante, nefropatia grave, estados avançados da doença de Paget (osteíte deformante), contaminação por radiação, síndrome da imunodeficiência adquirida (Aids), hepatopatia grave e fibrose cística (mucoviscidose), e outras doenças que venham a ser alcançadas pela legislação do imposto de renda.</t>
        </r>
        <r>
          <rPr>
            <sz val="9"/>
            <color indexed="81"/>
            <rFont val="Segoe UI"/>
            <family val="2"/>
          </rPr>
          <t xml:space="preserve">
</t>
        </r>
      </text>
    </comment>
    <comment ref="B56" authorId="1">
      <text>
        <r>
          <rPr>
            <b/>
            <sz val="9"/>
            <color indexed="81"/>
            <rFont val="Segoe UI"/>
            <family val="2"/>
          </rPr>
          <t>Silvério:</t>
        </r>
        <r>
          <rPr>
            <sz val="9"/>
            <color indexed="81"/>
            <rFont val="Segoe UI"/>
            <family val="2"/>
          </rPr>
          <t xml:space="preserve">
O Reginal deverá gerar um relatório no SISCAFW extraindo, da base cadastral, a quantidade de profissionais com idade maior ou igual a 65 anos.</t>
        </r>
      </text>
    </comment>
    <comment ref="F76" authorId="1">
      <text>
        <r>
          <rPr>
            <sz val="9"/>
            <color indexed="81"/>
            <rFont val="Segoe UI"/>
            <family val="2"/>
          </rPr>
          <t xml:space="preserve">Para melhor assertividade do percentual de Inadimplencia, deve-se somar ao valor arrecadado o valor dos descontos concedidos a cada exercício.
MOTIVO: o desconto concedido, para pagamentos antecipados, é financeiro, sendo o valor da anuidade gerado integral para cada profissional e entidade inscrita no Regional. 
</t>
        </r>
      </text>
    </comment>
    <comment ref="N80" authorId="2">
      <text>
        <r>
          <rPr>
            <b/>
            <sz val="9"/>
            <color indexed="81"/>
            <rFont val="Segoe UI"/>
            <family val="2"/>
          </rPr>
          <t>José Silvério:</t>
        </r>
        <r>
          <rPr>
            <sz val="9"/>
            <color indexed="81"/>
            <rFont val="Segoe UI"/>
            <family val="2"/>
          </rPr>
          <t xml:space="preserve">
Neste campo será preciso lançar, manualmente, o percentual de Inadimplencia para PF. Caso o orçamentista entenda que a média dos últimos 3 exercícios, em razão do COVID-19, não retrate a realidade para elaboração do orçamento lançará percentual diferente do cálculo histórico da média. A fórmula da Linha 41 da Tabela 2 foi ajustada e a Linha 120 da Tabela 8 levará para cálculo o valor deste campo. Por isso ele precisa ser preenchido, seja pela média histórica, calculada na coluna ao lado, seja pelo percentual lançado manualmente.</t>
        </r>
      </text>
    </comment>
    <comment ref="B85" authorId="0">
      <text>
        <r>
          <rPr>
            <b/>
            <sz val="8"/>
            <color indexed="81"/>
            <rFont val="Segoe UI"/>
            <family val="2"/>
          </rPr>
          <t>RESOLUÇÃO CFP Nº 11/2017</t>
        </r>
        <r>
          <rPr>
            <sz val="8"/>
            <color indexed="81"/>
            <rFont val="Segoe UI"/>
            <family val="2"/>
          </rPr>
          <t xml:space="preserve">
Art. 1º Alterar o parágrafo 3º do Artigo 71 da Resolução CFP 003/2007, que passa a ter a seguinte redação:
"Art. 71 ...
§ 3º A Assembleia Geral de cada Conselho Regional poderá deliberar em conceder descontos para pagamentos antecipados de anuidades, optando por uma das condições a seguir:
I - 15% (quinze por cento) de desconto para pagamento até 31 de janeiro sem a previsão de descontos para pagamentos nos meses de fevereiro e março;
II - 10% (dez por cento) de desconto para pagamento até 31 de janeiro sem a previsão de descontos para pagamentos nos meses de fevereiro e março;
</t>
        </r>
        <r>
          <rPr>
            <sz val="9"/>
            <color indexed="81"/>
            <rFont val="Segoe UI"/>
            <family val="2"/>
          </rPr>
          <t xml:space="preserve">
III - 10% (dez por cento) de desconto para pagamento até 31 de janeiro; 5% (cinco por cento) de desconto para pagamento até 28 ou 29 de fevereiro sem a previsão de descontos para pagamentos no mês de março"
Art. 2º Esta Resolução entra em vigor na data de sua publicação, revogadas as disposições em contrário.
Brasília (DF), 25 de maio de 2017.
Rogério Giannini
Conselheiro Presidente
Conselho Federal de Psicologia</t>
        </r>
      </text>
    </comment>
    <comment ref="B98" authorId="1">
      <text>
        <r>
          <rPr>
            <b/>
            <sz val="9"/>
            <color indexed="81"/>
            <rFont val="Segoe UI"/>
            <family val="2"/>
          </rPr>
          <t>Silvério:</t>
        </r>
        <r>
          <rPr>
            <sz val="9"/>
            <color indexed="81"/>
            <rFont val="Segoe UI"/>
            <family val="2"/>
          </rPr>
          <t xml:space="preserve">
Apurar a a quantidade de PJ, na data de elaboração do orçamento, que teve lançada a débito a obrigação tributária de anuidade. </t>
        </r>
      </text>
    </comment>
    <comment ref="I98" authorId="0">
      <text>
        <r>
          <rPr>
            <sz val="9"/>
            <color indexed="81"/>
            <rFont val="Segoe UI"/>
            <family val="2"/>
          </rPr>
          <t xml:space="preserve">
Este valor será preenchido automaticamente.</t>
        </r>
      </text>
    </comment>
    <comment ref="H108" authorId="0">
      <text>
        <r>
          <rPr>
            <sz val="9"/>
            <color indexed="81"/>
            <rFont val="Segoe UI"/>
            <family val="2"/>
          </rPr>
          <t xml:space="preserve">Alimentar o percentual de desconto manualmente
</t>
        </r>
      </text>
    </comment>
    <comment ref="I108" authorId="0">
      <text>
        <r>
          <rPr>
            <sz val="9"/>
            <color indexed="81"/>
            <rFont val="Segoe UI"/>
            <family val="2"/>
          </rPr>
          <t xml:space="preserve">
1) Considerar a quantidade de PJ's pagantes em Janeiro, com desconto, do exercicio imediatamente anterior ao da elaboração do orçamento.
2) O cálculo do valor do desconto para PJ irá considerar apenas a Faixa 1.</t>
        </r>
      </text>
    </comment>
    <comment ref="H109" authorId="0">
      <text>
        <r>
          <rPr>
            <sz val="9"/>
            <color indexed="81"/>
            <rFont val="Segoe UI"/>
            <family val="2"/>
          </rPr>
          <t>Alimentar o percentual de desconto manualmente</t>
        </r>
      </text>
    </comment>
    <comment ref="I109" authorId="0">
      <text>
        <r>
          <rPr>
            <sz val="9"/>
            <color indexed="81"/>
            <rFont val="Segoe UI"/>
            <family val="2"/>
          </rPr>
          <t xml:space="preserve">
1) Considerar a quantidade de PJ's pagantes em Fevereiro, com desconto, do exercicio imediatamente anterior ao da elaboração do orçamento.
2) O cálculo do valor do desconto para PJ irá considerar apenas a Faixa 1.</t>
        </r>
      </text>
    </comment>
    <comment ref="B121" authorId="1">
      <text>
        <r>
          <rPr>
            <sz val="9"/>
            <color indexed="81"/>
            <rFont val="Segoe UI"/>
            <family val="2"/>
          </rPr>
          <t xml:space="preserve">Preencher o valor total orçado na célula K121 para PF.
</t>
        </r>
      </text>
    </comment>
    <comment ref="I123" authorId="0">
      <text>
        <r>
          <rPr>
            <sz val="9"/>
            <color indexed="81"/>
            <rFont val="Segoe UI"/>
            <family val="2"/>
          </rPr>
          <t xml:space="preserve">
Este percentual representa a proporção da estimativa de inadimplência de anuidade referente ao total de estimativa de receita de anuidade + novas inscrições - cancelamentos de anuidades. Não faz parte deste cálculo as isenções e descontos.  
</t>
        </r>
      </text>
    </comment>
    <comment ref="B124" authorId="1">
      <text>
        <r>
          <rPr>
            <sz val="9"/>
            <color indexed="81"/>
            <rFont val="Segoe UI"/>
            <family val="2"/>
          </rPr>
          <t xml:space="preserve">Preencher o valor total orçado na célula K121 para PJ.
</t>
        </r>
      </text>
    </comment>
  </commentList>
</comments>
</file>

<file path=xl/comments2.xml><?xml version="1.0" encoding="utf-8"?>
<comments xmlns="http://schemas.openxmlformats.org/spreadsheetml/2006/main">
  <authors>
    <author>silverio</author>
  </authors>
  <commentList>
    <comment ref="A5" authorId="0">
      <text>
        <r>
          <rPr>
            <sz val="9"/>
            <color indexed="81"/>
            <rFont val="Segoe UI"/>
            <family val="2"/>
          </rPr>
          <t xml:space="preserve">1) Esta planilha deverá ser preenchida em caso de ser utilizado saldo de Superávit Financeiro de Exercício Anterior, ou alguma outra dotação adicional por fonte na Proposta Orçamentária.
2) Para cada dotação adicional por fonte deverá ser replicada uma planilha em separado.
</t>
        </r>
      </text>
    </comment>
    <comment ref="A8" authorId="0">
      <text>
        <r>
          <rPr>
            <sz val="9"/>
            <color indexed="81"/>
            <rFont val="Segoe UI"/>
            <family val="2"/>
          </rPr>
          <t xml:space="preserve">Utilizar grupo 6.2.2.1.1 - Crédito Disponível da Despesa
</t>
        </r>
      </text>
    </comment>
    <comment ref="C8" authorId="0">
      <text>
        <r>
          <rPr>
            <sz val="9"/>
            <color indexed="81"/>
            <rFont val="Segoe UI"/>
            <family val="2"/>
          </rPr>
          <t xml:space="preserve">Poderão ser relacionadas contas de Despesas Corrente e/ou contas de Despesas de Capital
</t>
        </r>
      </text>
    </comment>
  </commentList>
</comments>
</file>

<file path=xl/comments3.xml><?xml version="1.0" encoding="utf-8"?>
<comments xmlns="http://schemas.openxmlformats.org/spreadsheetml/2006/main">
  <authors>
    <author>José Arnaldo de Góis Júnior</author>
    <author>silverio</author>
  </authors>
  <commentList>
    <comment ref="H8" authorId="0">
      <text>
        <r>
          <rPr>
            <sz val="9"/>
            <color indexed="81"/>
            <rFont val="Segoe UI"/>
            <family val="2"/>
          </rPr>
          <t xml:space="preserve">Compõe este grupo o somatório das contas:
Remuneração de pessoal
Encargos patronais
Benefícios a pessoal (vale transporte, programa de aliementação do trabalhador - Pat, Plano de saúde, plano odontológico, previdência complementar, auxílio educação, auxílio creche...)
</t>
        </r>
      </text>
    </comment>
    <comment ref="H9" authorId="0">
      <text>
        <r>
          <rPr>
            <sz val="9"/>
            <color indexed="81"/>
            <rFont val="Segoe UI"/>
            <family val="2"/>
          </rPr>
          <t xml:space="preserve">
Compõe este grupo o somatório das contas:
Material de Consumo
Despesas com veículos
Outros materiais de consumo</t>
        </r>
      </text>
    </comment>
    <comment ref="H12" authorId="1">
      <text>
        <r>
          <rPr>
            <sz val="9"/>
            <color indexed="81"/>
            <rFont val="Segoe UI"/>
            <family val="2"/>
          </rPr>
          <t>Compõe este grupo o somatório das contas:
Juros e Encargos da Dívida (se houver)
Serviços de Terceiros - Pessoa Jurídica
Tributos
Demais Despesas Correntes
Serviços Bancários
Transferencias Correntes</t>
        </r>
      </text>
    </comment>
    <comment ref="H13" authorId="0">
      <text>
        <r>
          <rPr>
            <b/>
            <sz val="9"/>
            <color indexed="81"/>
            <rFont val="Segoe UI"/>
            <family val="2"/>
          </rPr>
          <t xml:space="preserve">
</t>
        </r>
        <r>
          <rPr>
            <sz val="9"/>
            <color indexed="81"/>
            <rFont val="Segoe UI"/>
            <family val="2"/>
          </rPr>
          <t xml:space="preserve">Este grupo é composto pelo somatório das contas:
Diárias, Ajudas de Custo e Jetons
Passagens Aéreas, Rodoviarias e Ferroviarias
Hospedagens e Alimentação
Despesa com Locomoção
</t>
        </r>
      </text>
    </comment>
    <comment ref="A14" authorId="0">
      <text>
        <r>
          <rPr>
            <sz val="9"/>
            <color indexed="81"/>
            <rFont val="Segoe UI"/>
            <family val="2"/>
          </rPr>
          <t xml:space="preserve">
Este grupo de contas não deverá mais ser utilizado nas Propostas Orçamentárias para os próximos exercícios para lançamento de Receitas de Multa, Juros e Atualização Monetária por motivo de recebimento de Anuidades do exercício corrente e recebimento de Multa, Juros e Atualização Monetária de Dívida Ativa.</t>
        </r>
      </text>
    </comment>
    <comment ref="H14" authorId="1">
      <text>
        <r>
          <rPr>
            <b/>
            <sz val="9"/>
            <color indexed="81"/>
            <rFont val="Segoe UI"/>
            <family val="2"/>
          </rPr>
          <t>silverio:</t>
        </r>
        <r>
          <rPr>
            <sz val="9"/>
            <color indexed="81"/>
            <rFont val="Segoe UI"/>
            <family val="2"/>
          </rPr>
          <t xml:space="preserve">
O grupo "Tributos" está relacionado em "Diversas Despesas de Custeio"</t>
        </r>
      </text>
    </comment>
    <comment ref="J17" authorId="1">
      <text>
        <r>
          <rPr>
            <sz val="9"/>
            <color indexed="81"/>
            <rFont val="Segoe UI"/>
            <family val="2"/>
          </rPr>
          <t xml:space="preserve">Esta célula retorna o resultado da Tabela 8 do cálculo do Fundo de Seções, conforme Tabela da aba "Cálculo de Estimativas".
</t>
        </r>
      </text>
    </comment>
    <comment ref="A20" authorId="1">
      <text>
        <r>
          <rPr>
            <b/>
            <sz val="9"/>
            <color indexed="81"/>
            <rFont val="Segoe UI"/>
            <family val="2"/>
          </rPr>
          <t>Silvério:</t>
        </r>
        <r>
          <rPr>
            <sz val="9"/>
            <color indexed="81"/>
            <rFont val="Segoe UI"/>
            <family val="2"/>
          </rPr>
          <t xml:space="preserve">
Lançar nesta linha as demais Receitas Correntes não especificadas anteriormente.</t>
        </r>
      </text>
    </comment>
  </commentList>
</comments>
</file>

<file path=xl/comments4.xml><?xml version="1.0" encoding="utf-8"?>
<comments xmlns="http://schemas.openxmlformats.org/spreadsheetml/2006/main">
  <authors>
    <author>José Arnaldo de Góis Júnior</author>
  </authors>
  <commentList>
    <comment ref="B21" authorId="0">
      <text>
        <r>
          <rPr>
            <b/>
            <sz val="8"/>
            <color indexed="81"/>
            <rFont val="Segoe UI"/>
            <family val="2"/>
          </rPr>
          <t>RESOLUÇÃO CFP Nº 11/2017</t>
        </r>
        <r>
          <rPr>
            <sz val="8"/>
            <color indexed="81"/>
            <rFont val="Segoe UI"/>
            <family val="2"/>
          </rPr>
          <t xml:space="preserve">
Art. 1º Alterar o parágrafo 3º do Artigo 71 da Resolução CFP 003/2007, que passa a ter a seguinte redação:
"Art. 71 ...
§ 3º A Assembleia Geral de cada Conselho Regional poderá deliberar em conceder descontos para pagamentos antecipados de anuidades, optando por uma das condições a seguir:
I - 15% (quinze por cento) de desconto para pagamento até 31 de janeiro sem a previsão de descontos para pagamentos nos meses de fevereiro e março;
II - 10% (dez por cento) de desconto para pagamento até 31 de janeiro sem a previsão de descontos para pagamentos nos meses de fevereiro e março;
</t>
        </r>
        <r>
          <rPr>
            <sz val="9"/>
            <color indexed="81"/>
            <rFont val="Segoe UI"/>
            <family val="2"/>
          </rPr>
          <t xml:space="preserve">
III - 10% (dez por cento) de desconto para pagamento até 31 de janeiro; 5% (cinco por cento) de desconto para pagamento até 28 ou 29 de fevereiro sem a previsão de descontos para pagamentos no mês de março"
Art. 2º Esta Resolução entra em vigor na data de sua publicação, revogadas as disposições em contrário.
Brasília (DF), 25 de maio de 2017.
Rogério Giannini
Conselheiro Presidente
Conselho Federal de Psicologia</t>
        </r>
      </text>
    </comment>
  </commentList>
</comments>
</file>

<file path=xl/sharedStrings.xml><?xml version="1.0" encoding="utf-8"?>
<sst xmlns="http://schemas.openxmlformats.org/spreadsheetml/2006/main" count="1163" uniqueCount="1025">
  <si>
    <t xml:space="preserve">Responsável pelo preenchimeto: </t>
  </si>
  <si>
    <t>Telefone para contato com DDD:</t>
  </si>
  <si>
    <t xml:space="preserve">E-mail: </t>
  </si>
  <si>
    <t>CRP -</t>
  </si>
  <si>
    <t>01 / DF</t>
  </si>
  <si>
    <t>02 / PE</t>
  </si>
  <si>
    <t>03 / BA</t>
  </si>
  <si>
    <t>04 / MG</t>
  </si>
  <si>
    <t>05 / RJ</t>
  </si>
  <si>
    <t>06 / SP</t>
  </si>
  <si>
    <t>07 / RS</t>
  </si>
  <si>
    <t>08 / PR</t>
  </si>
  <si>
    <t>09 / GO</t>
  </si>
  <si>
    <t>11 / CE</t>
  </si>
  <si>
    <t>12 / SC</t>
  </si>
  <si>
    <t>13 / PB</t>
  </si>
  <si>
    <t>14 / MS</t>
  </si>
  <si>
    <t>15 / AL</t>
  </si>
  <si>
    <t>16 / ES</t>
  </si>
  <si>
    <t>17 / RN</t>
  </si>
  <si>
    <t>18 / MT</t>
  </si>
  <si>
    <t>19 / SE</t>
  </si>
  <si>
    <t>21 / PI</t>
  </si>
  <si>
    <t>22 / MA</t>
  </si>
  <si>
    <t>23 / TO</t>
  </si>
  <si>
    <t>Conselho Regional de Psicologia -</t>
  </si>
  <si>
    <t>Exercício:</t>
  </si>
  <si>
    <t>A Planilha</t>
  </si>
  <si>
    <t>Planilha auxiliar para elaboração da Proposta Orçamentária -</t>
  </si>
  <si>
    <t>Conta</t>
  </si>
  <si>
    <t>Dotação</t>
  </si>
  <si>
    <t>6.2.2</t>
  </si>
  <si>
    <t>6.2.2.1</t>
  </si>
  <si>
    <t>6.2.2.1.1</t>
  </si>
  <si>
    <t>6.2.2.1.1.01</t>
  </si>
  <si>
    <t>6.2.2.1.1.01.01</t>
  </si>
  <si>
    <t>6.2.2.1.1.01.01.01</t>
  </si>
  <si>
    <t>6.2.2.1.1.01.01.01.001</t>
  </si>
  <si>
    <t>6.2.2.1.1.01.01.01.002</t>
  </si>
  <si>
    <t>6.2.2.1.1.01.01.01.003</t>
  </si>
  <si>
    <t>6.2.2.1.1.01.01.01.004</t>
  </si>
  <si>
    <t>6.2.2.1.1.01.01.01.005</t>
  </si>
  <si>
    <t>6.2.2.1.1.01.01.01.006</t>
  </si>
  <si>
    <t>6.2.2.1.1.01.01.01.007</t>
  </si>
  <si>
    <t>6.2.2.1.1.01.01.01.008</t>
  </si>
  <si>
    <t>6.2.2.1.1.01.01.01.009</t>
  </si>
  <si>
    <t>6.2.2.1.1.01.01.01.010</t>
  </si>
  <si>
    <t>6.2.2.1.1.01.01.01.011</t>
  </si>
  <si>
    <t>6.2.2.1.1.01.01.01.012</t>
  </si>
  <si>
    <t>6.2.2.1.1.01.01.01.013</t>
  </si>
  <si>
    <t>6.2.2.1.1.01.01.01.014</t>
  </si>
  <si>
    <t>6.2.2.1.1.01.01.01.015</t>
  </si>
  <si>
    <t>6.2.2.1.1.01.01.01.016</t>
  </si>
  <si>
    <t>6.2.2.1.1.01.01.02</t>
  </si>
  <si>
    <t>6.2.2.1.1.01.01.02.001</t>
  </si>
  <si>
    <t>6.2.2.1.1.01.01.02.002</t>
  </si>
  <si>
    <t>6.2.2.1.1.01.01.02.003</t>
  </si>
  <si>
    <t>6.2.2.1.1.01.01.02.004</t>
  </si>
  <si>
    <t>6.2.2.1.1.01.01.02.005</t>
  </si>
  <si>
    <t>6.2.2.1.1.01.03</t>
  </si>
  <si>
    <t>6.2.2.1.1.01.03.01</t>
  </si>
  <si>
    <t>6.2.2.1.1.01.03.01.001</t>
  </si>
  <si>
    <t>6.2.2.1.1.01.03.02</t>
  </si>
  <si>
    <t>6.2.2.1.1.01.03.02.001</t>
  </si>
  <si>
    <t>6.2.2.1.1.01.03.03</t>
  </si>
  <si>
    <t>6.2.2.1.1.01.03.03.001</t>
  </si>
  <si>
    <t>6.2.2.1.1.01.03.04</t>
  </si>
  <si>
    <t>6.2.2.1.1.01.03.04.001</t>
  </si>
  <si>
    <t>6.2.2.1.1.01.03.05</t>
  </si>
  <si>
    <t>6.2.2.1.1.01.03.05.001</t>
  </si>
  <si>
    <t>6.2.2.1.1.01.03.05.002</t>
  </si>
  <si>
    <t>6.2.2.1.1.01.03.06</t>
  </si>
  <si>
    <t>6.2.2.1.1.01.03.06.001</t>
  </si>
  <si>
    <t>6.2.2.1.1.01.03.07</t>
  </si>
  <si>
    <t>6.2.2.1.1.01.03.07.001</t>
  </si>
  <si>
    <t>6.2.2.1.1.01.03.07.002</t>
  </si>
  <si>
    <t>6.2.2.1.1.01.03.08</t>
  </si>
  <si>
    <t>6.2.2.1.1.01.03.08.001</t>
  </si>
  <si>
    <t>6.2.2.1.1.01.03.08.002</t>
  </si>
  <si>
    <t>6.2.2.1.1.01.03.09</t>
  </si>
  <si>
    <t>6.2.2.1.1.01.03.09.001</t>
  </si>
  <si>
    <t>6.2.2.1.1.01.03.10</t>
  </si>
  <si>
    <t>6.2.2.1.1.01.03.11</t>
  </si>
  <si>
    <t>6.2.2.1.1.01.03.12</t>
  </si>
  <si>
    <t>6.2.2.1.1.01.03.13</t>
  </si>
  <si>
    <t>6.2.2.1.1.01.03.14</t>
  </si>
  <si>
    <t>6.2.2.1.1.01.03.14.001</t>
  </si>
  <si>
    <t>6.2.2.1.1.01.03.15</t>
  </si>
  <si>
    <t>6.2.2.1.1.01.03.16</t>
  </si>
  <si>
    <t>6.2.2.1.1.01.04</t>
  </si>
  <si>
    <t>6.2.2.1.1.01.04.01</t>
  </si>
  <si>
    <t>6.2.2.1.1.01.04.01.001</t>
  </si>
  <si>
    <t>6.2.2.1.1.01.04.01.002</t>
  </si>
  <si>
    <t>6.2.2.1.1.01.04.01.003</t>
  </si>
  <si>
    <t>6.2.2.1.1.01.04.01.004</t>
  </si>
  <si>
    <t>6.2.2.1.1.01.04.01.005</t>
  </si>
  <si>
    <t>6.2.2.1.1.01.04.02</t>
  </si>
  <si>
    <t>6.2.2.1.1.01.04.02.001</t>
  </si>
  <si>
    <t>6.2.2.1.1.01.04.02.002</t>
  </si>
  <si>
    <t>6.2.2.1.1.01.04.02.003</t>
  </si>
  <si>
    <t>6.2.2.1.1.01.04.02.004</t>
  </si>
  <si>
    <t>6.2.2.1.1.01.04.02.005</t>
  </si>
  <si>
    <t>6.2.2.1.1.01.04.03</t>
  </si>
  <si>
    <t>6.2.2.1.1.01.04.03.001</t>
  </si>
  <si>
    <t>6.2.2.1.1.01.04.03.001.001</t>
  </si>
  <si>
    <t>6.2.2.1.1.01.04.03.001.002</t>
  </si>
  <si>
    <t>6.2.2.1.1.01.04.03.001.003</t>
  </si>
  <si>
    <t>6.2.2.1.1.01.04.03.001.004</t>
  </si>
  <si>
    <t>6.2.2.1.1.01.04.03.001.005</t>
  </si>
  <si>
    <t>6.2.2.1.1.01.04.03.001.006</t>
  </si>
  <si>
    <t>6.2.2.1.1.01.04.03.001.007</t>
  </si>
  <si>
    <t>6.2.2.1.1.01.04.03.001.008</t>
  </si>
  <si>
    <t>6.2.2.1.1.01.04.03.001.009</t>
  </si>
  <si>
    <t>6.2.2.1.1.01.04.03.001.010</t>
  </si>
  <si>
    <t>6.2.2.1.1.01.04.03.001.011</t>
  </si>
  <si>
    <t>6.2.2.1.1.01.04.03.001.012</t>
  </si>
  <si>
    <t>6.2.2.1.1.01.04.03.001.013</t>
  </si>
  <si>
    <t>6.2.2.1.1.01.04.03.001.014</t>
  </si>
  <si>
    <t>6.2.2.1.1.01.04.03.001.015</t>
  </si>
  <si>
    <t>6.2.2.1.1.01.04.03.001.016</t>
  </si>
  <si>
    <t>6.2.2.1.1.01.04.03.001.017</t>
  </si>
  <si>
    <t>6.2.2.1.1.01.04.03.001.018</t>
  </si>
  <si>
    <t>6.2.2.1.1.01.04.03.001.019</t>
  </si>
  <si>
    <t>6.2.2.1.1.01.04.03.001.020</t>
  </si>
  <si>
    <t>6.2.2.1.1.01.04.03.001.021</t>
  </si>
  <si>
    <t>6.2.2.1.1.01.04.03.002</t>
  </si>
  <si>
    <t>6.2.2.1.1.01.04.03.002.001</t>
  </si>
  <si>
    <t>6.2.2.1.1.01.04.03.002.002</t>
  </si>
  <si>
    <t>6.2.2.1.1.01.04.03.003</t>
  </si>
  <si>
    <t>6.2.2.1.1.01.04.03.003.001</t>
  </si>
  <si>
    <t>6.2.2.1.1.01.04.03.004</t>
  </si>
  <si>
    <t>6.2.2.1.1.01.04.03.004.001</t>
  </si>
  <si>
    <t>6.2.2.1.1.01.04.03.004.002</t>
  </si>
  <si>
    <t>6.2.2.1.1.01.04.03.004.003</t>
  </si>
  <si>
    <t>6.2.2.1.1.01.04.03.004.004</t>
  </si>
  <si>
    <t>6.2.2.1.1.01.04.03.004.005</t>
  </si>
  <si>
    <t>6.2.2.1.1.01.04.03.004.006</t>
  </si>
  <si>
    <t>6.2.2.1.1.01.04.03.004.007</t>
  </si>
  <si>
    <t>6.2.2.1.1.01.04.03.004.008</t>
  </si>
  <si>
    <t>6.2.2.1.1.01.04.03.004.009</t>
  </si>
  <si>
    <t>6.2.2.1.1.01.04.03.004.010</t>
  </si>
  <si>
    <t>6.2.2.1.1.01.04.03.004.011</t>
  </si>
  <si>
    <t>6.2.2.1.1.01.04.03.004.012</t>
  </si>
  <si>
    <t>6.2.2.1.1.01.04.03.004.013</t>
  </si>
  <si>
    <t>6.2.2.1.1.01.04.03.004.014</t>
  </si>
  <si>
    <t>6.2.2.1.1.01.04.03.004.015</t>
  </si>
  <si>
    <t>6.2.2.1.1.01.04.03.004.016</t>
  </si>
  <si>
    <t>6.2.2.1.1.01.04.03.006</t>
  </si>
  <si>
    <t>6.2.2.1.1.01.04.03.006.001</t>
  </si>
  <si>
    <t>6.2.2.1.1.01.04.03.006.002</t>
  </si>
  <si>
    <t>6.2.2.1.1.01.04.03.006.003</t>
  </si>
  <si>
    <t>6.2.2.1.1.01.04.03.006.004</t>
  </si>
  <si>
    <t>6.2.2.1.1.01.04.03.006.005</t>
  </si>
  <si>
    <t>6.2.2.1.1.01.04.03.006.006</t>
  </si>
  <si>
    <t>6.2.2.1.1.01.04.03.007</t>
  </si>
  <si>
    <t>6.2.2.1.1.01.04.03.007.001</t>
  </si>
  <si>
    <t>6.2.2.1.1.01.04.03.007.002</t>
  </si>
  <si>
    <t>6.2.2.1.1.01.04.03.007.003</t>
  </si>
  <si>
    <t>6.2.2.1.1.01.04.03.008</t>
  </si>
  <si>
    <t>6.2.2.1.1.01.04.03.008.001</t>
  </si>
  <si>
    <t>6.2.2.1.1.01.04.03.008.002</t>
  </si>
  <si>
    <t>6.2.2.1.1.01.04.03.008.003</t>
  </si>
  <si>
    <t>6.2.2.1.1.01.04.03.009</t>
  </si>
  <si>
    <t>6.2.2.1.1.01.04.03.009.001</t>
  </si>
  <si>
    <t>6.2.2.1.1.01.04.03.009.002</t>
  </si>
  <si>
    <t>6.2.2.1.1.01.04.03.009.003</t>
  </si>
  <si>
    <t>6.2.2.1.1.01.04.03.009.004</t>
  </si>
  <si>
    <t>6.2.2.1.1.01.04.03.009.005</t>
  </si>
  <si>
    <t>6.2.2.1.1.01.04.03.009.006</t>
  </si>
  <si>
    <t>6.2.2.1.1.01.04.03.009.007</t>
  </si>
  <si>
    <t>6.2.2.1.1.01.04.04</t>
  </si>
  <si>
    <t>6.2.2.1.1.01.04.04.001</t>
  </si>
  <si>
    <t>6.2.2.1.1.01.04.04.002</t>
  </si>
  <si>
    <t>6.2.2.1.1.01.04.04.003</t>
  </si>
  <si>
    <t>6.2.2.1.1.01.04.04.004</t>
  </si>
  <si>
    <t>6.2.2.1.1.01.04.04.005</t>
  </si>
  <si>
    <t>6.2.2.1.1.01.04.04.006</t>
  </si>
  <si>
    <t>6.2.2.1.1.01.04.04.007</t>
  </si>
  <si>
    <t>6.2.2.1.1.01.04.04.008</t>
  </si>
  <si>
    <t>6.2.2.1.1.01.04.04.009</t>
  </si>
  <si>
    <t>6.2.2.1.1.01.04.04.010</t>
  </si>
  <si>
    <t>6.2.2.1.1.01.04.04.011</t>
  </si>
  <si>
    <t>6.2.2.1.1.01.04.04.012</t>
  </si>
  <si>
    <t>6.2.2.1.1.01.04.04.013</t>
  </si>
  <si>
    <t>6.2.2.1.1.01.04.04.014</t>
  </si>
  <si>
    <t>6.2.2.1.1.01.04.04.015</t>
  </si>
  <si>
    <t>6.2.2.1.1.01.04.04.016</t>
  </si>
  <si>
    <t>6.2.2.1.1.01.04.04.017</t>
  </si>
  <si>
    <t>6.2.2.1.1.01.04.04.018</t>
  </si>
  <si>
    <t>6.2.2.1.1.01.04.04.019</t>
  </si>
  <si>
    <t>6.2.2.1.1.01.04.04.020</t>
  </si>
  <si>
    <t>6.2.2.1.1.01.04.04.021</t>
  </si>
  <si>
    <t>6.2.2.1.1.01.04.04.022</t>
  </si>
  <si>
    <t>6.2.2.1.1.01.04.04.023</t>
  </si>
  <si>
    <t>6.2.2.1.1.01.04.04.024</t>
  </si>
  <si>
    <t>6.2.2.1.1.01.04.04.025</t>
  </si>
  <si>
    <t>6.2.2.1.1.01.04.04.026</t>
  </si>
  <si>
    <t>6.2.2.1.1.01.04.04.027</t>
  </si>
  <si>
    <t>6.2.2.1.1.01.04.04.028</t>
  </si>
  <si>
    <t>6.2.2.1.1.01.04.04.029</t>
  </si>
  <si>
    <t>6.2.2.1.1.01.04.04.030</t>
  </si>
  <si>
    <t>6.2.2.1.1.01.04.04.031</t>
  </si>
  <si>
    <t>6.2.2.1.1.01.04.04.032</t>
  </si>
  <si>
    <t>6.2.2.1.1.01.04.04.033</t>
  </si>
  <si>
    <t>6.2.2.1.1.01.04.04.034</t>
  </si>
  <si>
    <t>6.2.2.1.1.01.04.04.035</t>
  </si>
  <si>
    <t>6.2.2.1.1.01.04.04.036</t>
  </si>
  <si>
    <t>6.2.2.1.1.01.04.04.037</t>
  </si>
  <si>
    <t>6.2.2.1.1.01.04.04.038</t>
  </si>
  <si>
    <t>6.2.2.1.1.01.04.04.039</t>
  </si>
  <si>
    <t>6.2.2.1.1.01.04.04.040</t>
  </si>
  <si>
    <t>6.2.2.1.1.01.04.04.041</t>
  </si>
  <si>
    <t>6.2.2.1.1.01.04.04.042</t>
  </si>
  <si>
    <t>6.2.2.1.1.01.04.04.043</t>
  </si>
  <si>
    <t>6.2.2.1.1.01.04.04.044</t>
  </si>
  <si>
    <t>6.2.2.1.1.01.04.04.045</t>
  </si>
  <si>
    <t>6.2.2.1.1.01.04.04.046</t>
  </si>
  <si>
    <t>6.2.2.1.1.01.04.04.047</t>
  </si>
  <si>
    <t>6.2.2.1.1.01.04.04.048</t>
  </si>
  <si>
    <t>6.2.2.1.1.01.04.04.049</t>
  </si>
  <si>
    <t>6.2.2.1.1.01.04.04.050</t>
  </si>
  <si>
    <t>6.2.2.1.1.01.04.04.051</t>
  </si>
  <si>
    <t>6.2.2.1.1.01.04.04.052</t>
  </si>
  <si>
    <t>6.2.2.1.1.01.04.04.053</t>
  </si>
  <si>
    <t>6.2.2.1.1.01.04.04.054</t>
  </si>
  <si>
    <t>6.2.2.1.1.01.04.04.055</t>
  </si>
  <si>
    <t>6.2.2.1.1.01.04.04.056</t>
  </si>
  <si>
    <t>6.2.2.1.1.01.04.04.057</t>
  </si>
  <si>
    <t>6.2.2.1.1.01.04.04.058</t>
  </si>
  <si>
    <t>6.2.2.1.1.01.04.04.059</t>
  </si>
  <si>
    <t>6.2.2.1.1.01.04.04.060</t>
  </si>
  <si>
    <t>6.2.2.1.1.01.04.05</t>
  </si>
  <si>
    <t>6.2.2.1.1.01.04.05.001</t>
  </si>
  <si>
    <t>6.2.2.1.1.01.04.05.001.001</t>
  </si>
  <si>
    <t>6.2.2.1.1.01.04.05.001.002</t>
  </si>
  <si>
    <t>6.2.2.1.1.01.04.05.001.003</t>
  </si>
  <si>
    <t>6.2.2.1.1.01.04.05.002</t>
  </si>
  <si>
    <t>6.2.2.1.1.01.04.05.002.001</t>
  </si>
  <si>
    <t>6.2.2.1.1.01.04.05.002.002</t>
  </si>
  <si>
    <t>6.2.2.1.1.01.04.05.002.003</t>
  </si>
  <si>
    <t>6.2.2.1.1.01.04.06</t>
  </si>
  <si>
    <t>6.2.2.1.1.01.04.06.001</t>
  </si>
  <si>
    <t>6.2.2.1.1.01.04.06.002</t>
  </si>
  <si>
    <t>6.2.2.1.1.01.04.06.003</t>
  </si>
  <si>
    <t>6.2.2.1.1.01.04.06.004</t>
  </si>
  <si>
    <t>6.2.2.1.1.01.04.06.005</t>
  </si>
  <si>
    <t>6.2.2.1.1.01.04.06.006</t>
  </si>
  <si>
    <t>6.2.2.1.1.01.04.06.007</t>
  </si>
  <si>
    <t>6.2.2.1.1.01.04.06.008</t>
  </si>
  <si>
    <t>6.2.2.1.1.01.04.06.009</t>
  </si>
  <si>
    <t>6.2.2.1.1.01.04.06.010</t>
  </si>
  <si>
    <t>6.2.2.1.1.01.04.06.011</t>
  </si>
  <si>
    <t>6.2.2.1.1.01.04.06.012</t>
  </si>
  <si>
    <t>6.2.2.1.1.01.04.06.013</t>
  </si>
  <si>
    <t>6.2.2.1.1.01.04.06.014</t>
  </si>
  <si>
    <t>6.2.2.1.1.01.04.06.015</t>
  </si>
  <si>
    <t>6.2.2.1.1.01.04.07</t>
  </si>
  <si>
    <t>6.2.2.1.1.01.04.07.001</t>
  </si>
  <si>
    <t>6.2.2.1.1.01.04.07.002</t>
  </si>
  <si>
    <t>6.2.2.1.1.01.04.08</t>
  </si>
  <si>
    <t>6.2.2.1.1.01.04.08.001</t>
  </si>
  <si>
    <t>6.2.2.1.1.01.04.08.001.001</t>
  </si>
  <si>
    <t>6.2.2.1.1.01.04.08.001.002</t>
  </si>
  <si>
    <t>6.2.2.1.1.01.04.08.001.003</t>
  </si>
  <si>
    <t>6.2.2.1.1.01.04.08.001.004</t>
  </si>
  <si>
    <t>6.2.2.1.1.01.04.08.001.005</t>
  </si>
  <si>
    <t>6.2.2.1.1.01.04.08.001.006</t>
  </si>
  <si>
    <t>6.2.2.1.1.01.04.08.001.007</t>
  </si>
  <si>
    <t>6.2.2.1.1.02</t>
  </si>
  <si>
    <t>6.2.2.1.1.02.01</t>
  </si>
  <si>
    <t>6.2.2.1.1.02.01.01</t>
  </si>
  <si>
    <t>6.2.2.1.1.02.01.01.001</t>
  </si>
  <si>
    <t>6.2.2.1.1.02.01.01.002</t>
  </si>
  <si>
    <t>6.2.2.1.1.02.01.02</t>
  </si>
  <si>
    <t>6.2.2.1.1.02.01.02.001</t>
  </si>
  <si>
    <t>6.2.2.1.1.02.01.03</t>
  </si>
  <si>
    <t>6.2.2.1.1.02.01.03.001</t>
  </si>
  <si>
    <t>6.2.2.1.1.02.01.03.002</t>
  </si>
  <si>
    <t>6.2.2.1.1.02.01.03.003</t>
  </si>
  <si>
    <t>6.2.2.1.1.02.01.03.004</t>
  </si>
  <si>
    <t>6.2.2.1.1.02.01.03.005</t>
  </si>
  <si>
    <t>6.2.2.1.1.02.01.03.006</t>
  </si>
  <si>
    <t>6.2.2.1.1.02.01.03.007</t>
  </si>
  <si>
    <t>6.2.2.1.1.02.01.03.008</t>
  </si>
  <si>
    <t>6.2.2.1.1.02.01.03.009</t>
  </si>
  <si>
    <t>6.2.2.1.1.02.01.04</t>
  </si>
  <si>
    <t>6.2.2.1.1.02.01.04.001</t>
  </si>
  <si>
    <t>6.2.2.1.1.02.01.04.002</t>
  </si>
  <si>
    <t>6.2.2.1.1.02.01.04.003</t>
  </si>
  <si>
    <t>6.2.2.1.1.02.01.05</t>
  </si>
  <si>
    <t>6.2.2.1.1.02.01.05.001</t>
  </si>
  <si>
    <t>6.2.2.1.1.02.02</t>
  </si>
  <si>
    <t>6.2.2.1.1.02.02.01</t>
  </si>
  <si>
    <t>6.2.2.1.1.02.02.01.001</t>
  </si>
  <si>
    <t>6.2.2.1.1.02.02.01.002</t>
  </si>
  <si>
    <t>6.2.2.1.1.02.02.01.003</t>
  </si>
  <si>
    <t>6.2.2.1.1.02.02.02</t>
  </si>
  <si>
    <t>6.2.2.1.1.02.02.02.001</t>
  </si>
  <si>
    <t>6.2.2.1.1.02.02.03</t>
  </si>
  <si>
    <t>6.2.2.1.1.02.02.03.001</t>
  </si>
  <si>
    <t>6.2.2.1.1.02.02.03.002</t>
  </si>
  <si>
    <t>6.2.2.1.1.02.02.03.003</t>
  </si>
  <si>
    <t>6.2.2.1.1.02.02.03.004</t>
  </si>
  <si>
    <t>6.2.2.1.1.02.02.03.005</t>
  </si>
  <si>
    <t>6.2.2.1.1.02.02.03.006</t>
  </si>
  <si>
    <t>6.2.2.1.1.02.02.03.007</t>
  </si>
  <si>
    <t>6.2.2.1.1.02.02.03.008</t>
  </si>
  <si>
    <t>6.2.2.1.1.02.02.03.009</t>
  </si>
  <si>
    <t>6.2.2.1.1.02.02.04</t>
  </si>
  <si>
    <t>6.2.2.1.1.02.02.04.001</t>
  </si>
  <si>
    <t>6.2.2.1.1.02.02.04.002</t>
  </si>
  <si>
    <t>6.2.2.1.1.02.02.04.003</t>
  </si>
  <si>
    <t>6.2.2.1.1.02.02.05</t>
  </si>
  <si>
    <t>6.2.2.1.1.02.02.05.001</t>
  </si>
  <si>
    <t>6.2.2.1.1.02.03</t>
  </si>
  <si>
    <t>6.2.2.1.1.02.03.01</t>
  </si>
  <si>
    <t>6.2.2.1.1.02.03.01.001</t>
  </si>
  <si>
    <t>6.2.2.1.1.02.03.01.002</t>
  </si>
  <si>
    <t>6.2.2.1.1.02.03.01.003</t>
  </si>
  <si>
    <t>6.2.2.1.1.02.03.02</t>
  </si>
  <si>
    <t>6.2.2.1.1.02.03.02.001</t>
  </si>
  <si>
    <t>6.2.2.1.1.02.04</t>
  </si>
  <si>
    <t>6.2.2.1.1.02.04.01</t>
  </si>
  <si>
    <t>6.2.2.1.1.02.04.01.001</t>
  </si>
  <si>
    <t>6.2.2.1.1.02.04.01.002</t>
  </si>
  <si>
    <t xml:space="preserve">EXECUÇÃO DA DESPESA                </t>
  </si>
  <si>
    <t xml:space="preserve">DISPONIBILIDADES DE CREDITO                     </t>
  </si>
  <si>
    <t>CRÉDITO DISPONÍVEL DA DESPESA</t>
  </si>
  <si>
    <t>CRÉDITO DISPONÍVEL DESPESA CORRENTE</t>
  </si>
  <si>
    <t>PESSOAL E ENCARGOS SOCIAIS</t>
  </si>
  <si>
    <t>REMUNERAÇÃO PESSOAL</t>
  </si>
  <si>
    <t xml:space="preserve">Salários </t>
  </si>
  <si>
    <t xml:space="preserve">Gratificação por Tempo de Serviço </t>
  </si>
  <si>
    <t xml:space="preserve">Cargo em Comissão </t>
  </si>
  <si>
    <t>Gratificação de Função</t>
  </si>
  <si>
    <t xml:space="preserve">Outras Gratificações </t>
  </si>
  <si>
    <t>Gratificação de Natal  13º Salário</t>
  </si>
  <si>
    <t xml:space="preserve">Abono Pecuniário de Férias </t>
  </si>
  <si>
    <t>1/3 de Férias - CF/88</t>
  </si>
  <si>
    <t xml:space="preserve">Horas Extras </t>
  </si>
  <si>
    <t xml:space="preserve">Substituições </t>
  </si>
  <si>
    <t xml:space="preserve">Adicional Noturno </t>
  </si>
  <si>
    <t xml:space="preserve">Salário de Férias </t>
  </si>
  <si>
    <t>Aviso Prévio Indenizado</t>
  </si>
  <si>
    <t>Repouso Semanal Remunerado</t>
  </si>
  <si>
    <t xml:space="preserve">Indenizações Trabalhistas </t>
  </si>
  <si>
    <t>Gratificação Por Qualificação</t>
  </si>
  <si>
    <t>ENCARGOS PATRONAIS</t>
  </si>
  <si>
    <t xml:space="preserve">INSS Patronal </t>
  </si>
  <si>
    <t>INSS Terceiros</t>
  </si>
  <si>
    <t>FGTS</t>
  </si>
  <si>
    <t xml:space="preserve">PIS/PASEP Sobre Folha de Pagamento </t>
  </si>
  <si>
    <t>Outros Encargos Patronais</t>
  </si>
  <si>
    <t>JUROS E ENCARGOS DA DÍVIDA</t>
  </si>
  <si>
    <t>JUROS E ENCARGOS DA DIVIDA CONTRATUAL</t>
  </si>
  <si>
    <t>Juros e Encargos A</t>
  </si>
  <si>
    <t>JUROS E ENCARGOS DA DIVIDA MOBILIARIA</t>
  </si>
  <si>
    <t>JUROS E ENCARGOS DE EMPRESTIMOS POR ANTECIPACAO DE RECEITA ORCAMENTARIA</t>
  </si>
  <si>
    <t>OUTROS JUROS E ENCARGOS DE EMPRESTIMOS E FINANCIAMENTOS</t>
  </si>
  <si>
    <t>FINANCEIRAS</t>
  </si>
  <si>
    <t xml:space="preserve">Juros Sobre Empréstimos </t>
  </si>
  <si>
    <t xml:space="preserve">Atualização Monetária Sobre Empréstimos </t>
  </si>
  <si>
    <t>JUROS E ENCARGOS DE MORA DE EMPRESTIMOS E FINANCIAMENTOS OBTIDOS</t>
  </si>
  <si>
    <t>JUROS E ENCARGOS DE MORA DE AQUISICAO DE BENS E SERVICOS</t>
  </si>
  <si>
    <t xml:space="preserve">Juros e Encargos a Fornecedores </t>
  </si>
  <si>
    <t xml:space="preserve">JUROS E ENCARGOS DE MORA DE OBRIGACOES TRIBUTARIAS </t>
  </si>
  <si>
    <t>Juros e Encargos Sobre Obrigações Tributárias</t>
  </si>
  <si>
    <t>OUTROS JUROS E ENCARGOS DE MORA</t>
  </si>
  <si>
    <t>VARIACOES MONETARIAS E CAMBIAIS DE DIVIDA CONTRATUAL</t>
  </si>
  <si>
    <t>VARIACOES MONETARIAS E CAMBIAIS DE DIVIDA MOBILIARIA</t>
  </si>
  <si>
    <t>OUTRAS VARIACOES MONETARIAS E CAMBIAIS</t>
  </si>
  <si>
    <t>DESCONTOS FINANCEIROS CONCEDIDOS</t>
  </si>
  <si>
    <t>JUROS E ENCARGOS EM SENTENCAS JUDICIAIS</t>
  </si>
  <si>
    <t>Juros e Encargos em Sentecas Judiciais</t>
  </si>
  <si>
    <t>JUROS E ENCARGOS EM INDENIZACOES E RESTITUICOES</t>
  </si>
  <si>
    <t>OUTRAS VARIACOES PATRIMONIAIS DIMINUTIVAS FINANCEIRAS</t>
  </si>
  <si>
    <t>OUTRAS DESPESAS CORRENTES</t>
  </si>
  <si>
    <t>BENEFÍCIOS A PESSOAL</t>
  </si>
  <si>
    <t xml:space="preserve">Vale Transporte </t>
  </si>
  <si>
    <t>Programa de Alimentação ao Trabalhador - Pat</t>
  </si>
  <si>
    <t xml:space="preserve">Plano de Saúde </t>
  </si>
  <si>
    <t xml:space="preserve">Plano Odontológico </t>
  </si>
  <si>
    <t>Previdência Complementar</t>
  </si>
  <si>
    <t>BENEFÍCIOS ASSISTENCIAIS</t>
  </si>
  <si>
    <t xml:space="preserve">Auxílio Educação </t>
  </si>
  <si>
    <t xml:space="preserve">Auxílio Creche </t>
  </si>
  <si>
    <t xml:space="preserve">Auxílio Uniforme </t>
  </si>
  <si>
    <t>Inativos e Pensionistas</t>
  </si>
  <si>
    <t>Auxílio Funeral</t>
  </si>
  <si>
    <t xml:space="preserve">USO DE BENS E SERVIÇOS </t>
  </si>
  <si>
    <t>MATERIAL DE CONSUMO</t>
  </si>
  <si>
    <t xml:space="preserve">Materiais de Expediente </t>
  </si>
  <si>
    <t xml:space="preserve">Impressos, Formulários e Papéis </t>
  </si>
  <si>
    <t xml:space="preserve">Públicações Técnicas </t>
  </si>
  <si>
    <t xml:space="preserve">Carteiras de Identificação Profissional </t>
  </si>
  <si>
    <t xml:space="preserve">Bandeiras, Flâmulas e Placas </t>
  </si>
  <si>
    <t xml:space="preserve">Material para Audio, Vídeo e Foto </t>
  </si>
  <si>
    <t xml:space="preserve">Material para Divulgação </t>
  </si>
  <si>
    <t xml:space="preserve">Materiais de Informática </t>
  </si>
  <si>
    <t xml:space="preserve">Aquisição de Softwares de Base </t>
  </si>
  <si>
    <t xml:space="preserve">Materiais Elétricos e de Telefonia </t>
  </si>
  <si>
    <t xml:space="preserve">Materiais para Manutenção de Bens Móveis </t>
  </si>
  <si>
    <t xml:space="preserve">Materiais para Manutenção de Bens Imóveis/Instalacões </t>
  </si>
  <si>
    <t xml:space="preserve">Material de Copa e Cozinha </t>
  </si>
  <si>
    <t xml:space="preserve">Uniformes, Tecidos e Aviamentos </t>
  </si>
  <si>
    <t xml:space="preserve">Gêneros de Alimentação </t>
  </si>
  <si>
    <t xml:space="preserve">Materiais de Higiene, Limpeza e Conservação </t>
  </si>
  <si>
    <t xml:space="preserve">Bens Móveis Não Ativaveis </t>
  </si>
  <si>
    <t>Materiais de Distribuição Gratuita /Livros</t>
  </si>
  <si>
    <t xml:space="preserve">Prêmios, Diplomas e Medalhas </t>
  </si>
  <si>
    <t xml:space="preserve">Gás e Outros Materiais Engarrafados </t>
  </si>
  <si>
    <t>Artigos Odontológico, Cirúrgico e Enfermagem</t>
  </si>
  <si>
    <t xml:space="preserve">DESPESAS COM VEÍCULOS </t>
  </si>
  <si>
    <t xml:space="preserve">Combustíveis e Lubrificantes </t>
  </si>
  <si>
    <t xml:space="preserve">Peças e Acessórios </t>
  </si>
  <si>
    <t xml:space="preserve">OUTROS MATERIAIS DE CONSUMO </t>
  </si>
  <si>
    <t xml:space="preserve">Outros Materiais de Consumo </t>
  </si>
  <si>
    <t>SERVICOS TERCEIROS - PESSOAS FÍSICAS</t>
  </si>
  <si>
    <t xml:space="preserve">Serviço de Assessoria e Consultoria </t>
  </si>
  <si>
    <t xml:space="preserve">Serviços Advocatícios </t>
  </si>
  <si>
    <t xml:space="preserve">Serviços de Instrutores </t>
  </si>
  <si>
    <t xml:space="preserve">Serviços de Informática </t>
  </si>
  <si>
    <t xml:space="preserve">Serviços de Motorista </t>
  </si>
  <si>
    <t xml:space="preserve">Serviços de Copa e Cozinha </t>
  </si>
  <si>
    <t xml:space="preserve">Serviços de Limpeza, Conservação e Jardinagem </t>
  </si>
  <si>
    <t xml:space="preserve">Remuneração de Estagiários </t>
  </si>
  <si>
    <t xml:space="preserve">Remuneração de Menores Aprendizes </t>
  </si>
  <si>
    <t xml:space="preserve">Serviços de Tradução </t>
  </si>
  <si>
    <t xml:space="preserve">Serviços Fotográficos e Vídeos </t>
  </si>
  <si>
    <t>Serviços de Produções Jornalísticas</t>
  </si>
  <si>
    <t xml:space="preserve">Serviços de Representações </t>
  </si>
  <si>
    <t xml:space="preserve">Serviços de Apoio Administrativo e Operacional </t>
  </si>
  <si>
    <t xml:space="preserve">Demais Serviços Profissionais </t>
  </si>
  <si>
    <t>Locação de Imóveis</t>
  </si>
  <si>
    <t>DIÁRIAS, AJUDAS DE CUSTO E JETONS</t>
  </si>
  <si>
    <t>Diárias a Funcionários</t>
  </si>
  <si>
    <t xml:space="preserve">Diárias a Conselheiros </t>
  </si>
  <si>
    <t>Diárias a Colaboradores</t>
  </si>
  <si>
    <t>Ajudas de Custos a Conselheiros</t>
  </si>
  <si>
    <t>Jetons a Conselheiros</t>
  </si>
  <si>
    <t>Ajudas de Custos a Colaboradores</t>
  </si>
  <si>
    <t>PASSAGENS</t>
  </si>
  <si>
    <t xml:space="preserve">Passagens Funcionários </t>
  </si>
  <si>
    <t xml:space="preserve">Passagens Conselheiros </t>
  </si>
  <si>
    <t xml:space="preserve">Passagens Colaboradores </t>
  </si>
  <si>
    <t>HOSPEDAGENS E ALIMENTAÇÃO</t>
  </si>
  <si>
    <t xml:space="preserve">Hospedagem e alimentação Funcionários </t>
  </si>
  <si>
    <t xml:space="preserve">Hospedagem e Alimentação Conselheiros </t>
  </si>
  <si>
    <t xml:space="preserve">Hospedagem e Alimentação Colaboradores </t>
  </si>
  <si>
    <t>DESPESA COM LOCOMOÇÃO</t>
  </si>
  <si>
    <t>Locomoção Funcionários</t>
  </si>
  <si>
    <t xml:space="preserve">Locomoção Conselheiros </t>
  </si>
  <si>
    <t xml:space="preserve">Locomoção Colaboradores </t>
  </si>
  <si>
    <t xml:space="preserve">Despesa Com Excesso de Bagagem </t>
  </si>
  <si>
    <t xml:space="preserve">Pedágios </t>
  </si>
  <si>
    <t xml:space="preserve">Estacionamento </t>
  </si>
  <si>
    <t xml:space="preserve">Fretes e Transportes de Encomendas </t>
  </si>
  <si>
    <t>SERVICOS TERCEIROS - PESSOAS JURÍDICAS</t>
  </si>
  <si>
    <t xml:space="preserve">Serviços de Auditoria e Perícia </t>
  </si>
  <si>
    <t xml:space="preserve">Serviços de Assessoria e Consultoria </t>
  </si>
  <si>
    <t xml:space="preserve">Serviços de Segurança Predial e Preventiva </t>
  </si>
  <si>
    <t xml:space="preserve">Serviços de Medicina do Trabalho </t>
  </si>
  <si>
    <t xml:space="preserve">Serviços de Seleção, Treinamento e Orientação Profis. </t>
  </si>
  <si>
    <t xml:space="preserve">Serviços de Intermediação de Estagios </t>
  </si>
  <si>
    <t xml:space="preserve">Serviços de Integração Social </t>
  </si>
  <si>
    <t>Serviços de Tradução, Degravação, revisão e estinotipia</t>
  </si>
  <si>
    <t xml:space="preserve">Serviços de Divulgação Institucional </t>
  </si>
  <si>
    <t>Assessoria Parlamentar</t>
  </si>
  <si>
    <t xml:space="preserve">Seguros de Bens Móveis </t>
  </si>
  <si>
    <t xml:space="preserve">Seguros de Bens Imóveis </t>
  </si>
  <si>
    <t xml:space="preserve">Seguros de Viagens </t>
  </si>
  <si>
    <t xml:space="preserve">Locação de Bens Móveis, Máquinas e Equipamentos </t>
  </si>
  <si>
    <t xml:space="preserve">Locação de Bens Imóveis </t>
  </si>
  <si>
    <t xml:space="preserve">Condomínios </t>
  </si>
  <si>
    <t xml:space="preserve">Manutenção e Conservação Bens Móveis </t>
  </si>
  <si>
    <t xml:space="preserve">Manutenção e Conservação Dos Bens Imóveis </t>
  </si>
  <si>
    <t xml:space="preserve">Manutenção e Conservação de Veículos </t>
  </si>
  <si>
    <t xml:space="preserve">Serviços de Energia Elétrica </t>
  </si>
  <si>
    <t xml:space="preserve">Serviços de Água e Esgoto </t>
  </si>
  <si>
    <t xml:space="preserve">Postagem de Correspondência de Cobrança </t>
  </si>
  <si>
    <t xml:space="preserve">Postagem de Correspondência Institucional </t>
  </si>
  <si>
    <t xml:space="preserve">Serviços de Telecomunicações </t>
  </si>
  <si>
    <t xml:space="preserve">Serviços de Internet </t>
  </si>
  <si>
    <t xml:space="preserve">Telemarketing </t>
  </si>
  <si>
    <t xml:space="preserve">Assinaturas </t>
  </si>
  <si>
    <t xml:space="preserve">Publicações Técnicas </t>
  </si>
  <si>
    <t xml:space="preserve">Confecção de Revistas </t>
  </si>
  <si>
    <t xml:space="preserve">Confecção de Livros </t>
  </si>
  <si>
    <t xml:space="preserve">Impressão de Boletins </t>
  </si>
  <si>
    <t xml:space="preserve">Impressos Gráficos </t>
  </si>
  <si>
    <t xml:space="preserve">Cópias e Microfilmagem de Documentos </t>
  </si>
  <si>
    <t xml:space="preserve">Encadernação de Documentos </t>
  </si>
  <si>
    <t xml:space="preserve">Inscrições </t>
  </si>
  <si>
    <t>Serviço de Alimentação</t>
  </si>
  <si>
    <t>Seguros para Estagiários</t>
  </si>
  <si>
    <t>Serviços de publicação de Editais e matérias</t>
  </si>
  <si>
    <t>Locação de espaço para eventos</t>
  </si>
  <si>
    <t>Apoio a eventos de Psicologia extra CRP</t>
  </si>
  <si>
    <t>Impressão de Jornais</t>
  </si>
  <si>
    <t>Despesas com eleições</t>
  </si>
  <si>
    <t xml:space="preserve">Serviços terceirizados de telefonistas </t>
  </si>
  <si>
    <t>Mão de Obra terceirizada</t>
  </si>
  <si>
    <t>Serviços de Criação Gráfica, Editoração e Diagramação</t>
  </si>
  <si>
    <t>Vistos e Emolumentos</t>
  </si>
  <si>
    <t>Exposições, congressos e Conferências</t>
  </si>
  <si>
    <t>Locação Transportes</t>
  </si>
  <si>
    <t>Estudos e Pesquisas</t>
  </si>
  <si>
    <t>Serviços de Criação Gráfica, Editoração, Diagramação, Fotografia e Vídeo</t>
  </si>
  <si>
    <t xml:space="preserve">TRIBUTÁRIAS E CONTRIBUTIVAS </t>
  </si>
  <si>
    <t xml:space="preserve">TRIBUTOS </t>
  </si>
  <si>
    <t xml:space="preserve">Inss Sobre Serviços Prestados </t>
  </si>
  <si>
    <t xml:space="preserve">Impostos e Taxas </t>
  </si>
  <si>
    <t xml:space="preserve">Despesas Judiciais </t>
  </si>
  <si>
    <t xml:space="preserve">CONTRIBUIÇÕES </t>
  </si>
  <si>
    <t xml:space="preserve">Cota Parte </t>
  </si>
  <si>
    <t>Cota Revista</t>
  </si>
  <si>
    <t>Fundo de Seções</t>
  </si>
  <si>
    <t xml:space="preserve">DEMAIS DESPESAS CORRENTES </t>
  </si>
  <si>
    <t xml:space="preserve">Sentenças Judiciais </t>
  </si>
  <si>
    <t xml:space="preserve">Indenizações, Restituições e Reposições </t>
  </si>
  <si>
    <t xml:space="preserve">Despesas de Exercícios Anteriores </t>
  </si>
  <si>
    <t xml:space="preserve">Despesas Miúdas de Pronto Pagamento </t>
  </si>
  <si>
    <t>PREMIAÇÕES CULTURAIS</t>
  </si>
  <si>
    <t>PREMIAÇÕES ARTÍSTICAS</t>
  </si>
  <si>
    <t>PREMIAÇÕES CIENTIFICAS</t>
  </si>
  <si>
    <t>PREMIAÇÕES DESPORTIVAS</t>
  </si>
  <si>
    <t>ORDENS HONORIFICAS</t>
  </si>
  <si>
    <t>OUTRAS PREMIAÇÕES</t>
  </si>
  <si>
    <t>INCENTIVOS A EDUCAÇÃO</t>
  </si>
  <si>
    <t>INCENTIVOS A CIÊNCIA</t>
  </si>
  <si>
    <t>INCENTIVOS A CULTURA</t>
  </si>
  <si>
    <t>INCENTIVOS AO ESPORTE</t>
  </si>
  <si>
    <t>OUTROS INCENTIVOS</t>
  </si>
  <si>
    <t xml:space="preserve">SERVIÇOS BANCÁRIOS </t>
  </si>
  <si>
    <t xml:space="preserve">Taxa Sobre Serviços Bancários </t>
  </si>
  <si>
    <t xml:space="preserve">Despesas Com Cobrança </t>
  </si>
  <si>
    <t>TRANSFERÊNCIAS CORRENTES</t>
  </si>
  <si>
    <t>SUBVENÇÕES SOCIAIS</t>
  </si>
  <si>
    <t xml:space="preserve">Prodesu </t>
  </si>
  <si>
    <t>Anuidades</t>
  </si>
  <si>
    <t>Diversas Transferências Correntes</t>
  </si>
  <si>
    <t>Repasses aos CRP's - Fundo de Seções Estaduais</t>
  </si>
  <si>
    <t xml:space="preserve">Auxílios Diversos </t>
  </si>
  <si>
    <t>Fundo de Reserva Devolução de Anuidades</t>
  </si>
  <si>
    <t>Fundo de Sustentabilidade - Conselhos de Psicologia</t>
  </si>
  <si>
    <t>CRÉDITO DISPONÍVEL DESPESA DE CAPITAL</t>
  </si>
  <si>
    <t>INVESTIMENTOS</t>
  </si>
  <si>
    <t xml:space="preserve">OBRAS, INSTALAÇÕES E REFORMAS </t>
  </si>
  <si>
    <t>Obras e Instalações em andamento</t>
  </si>
  <si>
    <t xml:space="preserve">Reformas </t>
  </si>
  <si>
    <t xml:space="preserve">TÍTULOS E AÇÕES </t>
  </si>
  <si>
    <t xml:space="preserve">Títulos e Ações </t>
  </si>
  <si>
    <t xml:space="preserve">EQUIPAMENTOS E MATERIAIS PERMANENTES </t>
  </si>
  <si>
    <t xml:space="preserve">Móveis e Utensílios </t>
  </si>
  <si>
    <t xml:space="preserve">Máquinas e Equipamentos </t>
  </si>
  <si>
    <t xml:space="preserve">Instalações </t>
  </si>
  <si>
    <t xml:space="preserve">Utensílios de Copa e Cozinha </t>
  </si>
  <si>
    <t xml:space="preserve">Veículos </t>
  </si>
  <si>
    <t xml:space="preserve">Equipamentos de Processamento de Dados </t>
  </si>
  <si>
    <t xml:space="preserve">Sistemas de Processamento de Dados </t>
  </si>
  <si>
    <t xml:space="preserve">Biblioteca </t>
  </si>
  <si>
    <t>Outros Bens Moveis</t>
  </si>
  <si>
    <t xml:space="preserve">AQUISIÇÃO DE IMÓVEIS </t>
  </si>
  <si>
    <t xml:space="preserve">Edifícios </t>
  </si>
  <si>
    <t xml:space="preserve">Salas </t>
  </si>
  <si>
    <t xml:space="preserve">Terrenos </t>
  </si>
  <si>
    <t xml:space="preserve">INTANGÍVEL </t>
  </si>
  <si>
    <t xml:space="preserve">Marcas e Patentes </t>
  </si>
  <si>
    <t>INVERSÕES FINANCEIRAS</t>
  </si>
  <si>
    <t xml:space="preserve">EMPRÉSTIMOS CONCEDIDOS </t>
  </si>
  <si>
    <t xml:space="preserve">Empréstimos para Despesas de Custeio </t>
  </si>
  <si>
    <t xml:space="preserve">Empréstimos P/ Aquisição, Constr. e Reforma de Sede </t>
  </si>
  <si>
    <t>Amortizações de Empréstimos (Dívida Fundada)</t>
  </si>
  <si>
    <t xml:space="preserve">Obras de Arte </t>
  </si>
  <si>
    <t>AMORTIZAÇÃO DA DÍVIDA</t>
  </si>
  <si>
    <t xml:space="preserve">AMORTIZAÇÕES DE EMPRÉSTIMOS </t>
  </si>
  <si>
    <t xml:space="preserve">Despesas de Custeio </t>
  </si>
  <si>
    <t xml:space="preserve">Aquisição, Reforma e Construção de Sede </t>
  </si>
  <si>
    <t xml:space="preserve">OUTRAS AMORTIZAÇÕES </t>
  </si>
  <si>
    <t>Despesas de Exercícios Anteriores (outras amortizações)</t>
  </si>
  <si>
    <t>OUTRAS DESPESAS CAPITAL</t>
  </si>
  <si>
    <t>TRANSFERÊNCIAS DE CAPITAL</t>
  </si>
  <si>
    <t>Fundo de Reserva</t>
  </si>
  <si>
    <t>Reserva de Contingência</t>
  </si>
  <si>
    <t>6.2.1</t>
  </si>
  <si>
    <t>6.2.1.1</t>
  </si>
  <si>
    <t>6.2.1.1.1</t>
  </si>
  <si>
    <t>6.2.1.1.1.02</t>
  </si>
  <si>
    <t>6.2.1.1.1.02.01</t>
  </si>
  <si>
    <t>6.2.1.1.1.02.01.01</t>
  </si>
  <si>
    <t>6.2.1.1.1.02.01.01.001</t>
  </si>
  <si>
    <t>6.2.1.1.1.02.01.02</t>
  </si>
  <si>
    <t>6.2.1.1.1.02.01.02.001</t>
  </si>
  <si>
    <t>6.2.1.1.1.02.02</t>
  </si>
  <si>
    <t>6.2.1.1.1.02.02.01</t>
  </si>
  <si>
    <t>6.2.1.1.1.02.02.01.001</t>
  </si>
  <si>
    <t>6.2.1.1.1.02.02.01.002</t>
  </si>
  <si>
    <t>6.2.1.1.1.02.02.01.003</t>
  </si>
  <si>
    <t>6.2.1.1.1.02.02.01.004</t>
  </si>
  <si>
    <t>6.2.1.1.1.02.02.01.005</t>
  </si>
  <si>
    <t>6.2.1.1.1.02.02.01.006</t>
  </si>
  <si>
    <t>6.2.1.1.1.02.02.01.007</t>
  </si>
  <si>
    <t>6.2.1.1.1.02.02.01.008</t>
  </si>
  <si>
    <t>6.2.1.1.1.02.02.02</t>
  </si>
  <si>
    <t>6.2.1.1.1.02.02.02.001</t>
  </si>
  <si>
    <t>6.2.1.1.1.02.02.02.002</t>
  </si>
  <si>
    <t>6.2.1.1.1.02.02.02.003</t>
  </si>
  <si>
    <t>6.2.1.1.1.02.02.02.004</t>
  </si>
  <si>
    <t>6.2.1.1.1.02.02.02.005</t>
  </si>
  <si>
    <t>6.2.1.1.1.02.02.02.006</t>
  </si>
  <si>
    <t>6.2.1.1.1.02.02.02.007</t>
  </si>
  <si>
    <t>6.2.1.1.1.02.02.02.008</t>
  </si>
  <si>
    <t>6.2.1.1.1.02.03</t>
  </si>
  <si>
    <t>6.2.1.1.1.02.03.01</t>
  </si>
  <si>
    <t>EXECUÇÃO DA RECEITA</t>
  </si>
  <si>
    <t>RECEITA A REALIZAR</t>
  </si>
  <si>
    <t xml:space="preserve">RECEITA CORRENTE </t>
  </si>
  <si>
    <t>RECEITAS DE CONTRIBUICOES</t>
  </si>
  <si>
    <t>ANUIDADES PESSOAS FÍSICAS</t>
  </si>
  <si>
    <t>PESSOAS FÍSICAS DO EXERCÍCIO</t>
  </si>
  <si>
    <t>Nível Superior</t>
  </si>
  <si>
    <t>PESSOAS FÍSICAS DO EXERCÍCIO ANTERIOR</t>
  </si>
  <si>
    <t>ANUIDADES DE PESSOAS JURÍDICAS</t>
  </si>
  <si>
    <t>PESSOA JURÍDICA DO EXERCÍCIO</t>
  </si>
  <si>
    <t>Faixa 1</t>
  </si>
  <si>
    <t>Faixa 2</t>
  </si>
  <si>
    <t>Faixa 3</t>
  </si>
  <si>
    <t>Faixa 4</t>
  </si>
  <si>
    <t>Faixa 5</t>
  </si>
  <si>
    <t>Faixa 6</t>
  </si>
  <si>
    <t>Faixa 7</t>
  </si>
  <si>
    <t>Faixa 8</t>
  </si>
  <si>
    <t>PESSOA JURÍDICA DO EXERCÍCIO ANTERIOR</t>
  </si>
  <si>
    <t>FUNDO DE SEÇÕES</t>
  </si>
  <si>
    <t>6.2.1.1.1.04</t>
  </si>
  <si>
    <t>6.2.1.1.1.04.01</t>
  </si>
  <si>
    <t>6.2.1.1.1.04.01.01</t>
  </si>
  <si>
    <t>6.2.1.1.1.04.02</t>
  </si>
  <si>
    <t>6.2.1.1.1.04.02.01</t>
  </si>
  <si>
    <t>6.2.1.1.1.04.03</t>
  </si>
  <si>
    <t>6.2.1.1.1.04.03.01</t>
  </si>
  <si>
    <t>6.2.1.1.1.04.04</t>
  </si>
  <si>
    <t>6.2.1.1.1.04.04.01</t>
  </si>
  <si>
    <t>6.2.1.1.1.04.04.01.001</t>
  </si>
  <si>
    <t>6.2.1.1.1.04.04.02</t>
  </si>
  <si>
    <t>6.2.1.1.1.04.04.02.001</t>
  </si>
  <si>
    <t>RECEITA PATRIMONIAL</t>
  </si>
  <si>
    <t xml:space="preserve">RECEITAS IMOBILIÁRIAS </t>
  </si>
  <si>
    <t xml:space="preserve">Aluguéis </t>
  </si>
  <si>
    <t xml:space="preserve">DIVIDENDOS </t>
  </si>
  <si>
    <t xml:space="preserve">Dividendos Recebidos </t>
  </si>
  <si>
    <t>DEVOLUÇÕES</t>
  </si>
  <si>
    <t>Devolução de itens de almoxarifado</t>
  </si>
  <si>
    <t>ATUALIZAÇÃO MONETÁRIA</t>
  </si>
  <si>
    <t>REMUNERAÇÃO DE DEP. BANCÁRIOS E APLICAÇÕES FINANCEIRAS</t>
  </si>
  <si>
    <t>Fundo de Investimento Diferenciado Setor Público</t>
  </si>
  <si>
    <t>JUROS E ENCARGOS DE EMPRÉSTIMOS CONCEDIDOS</t>
  </si>
  <si>
    <t>Juros Sobre Empréstimos</t>
  </si>
  <si>
    <t>6.2.1.1.1.05</t>
  </si>
  <si>
    <t>6.2.1.1.1.05.01</t>
  </si>
  <si>
    <t>6.2.1.1.1.05.01.01</t>
  </si>
  <si>
    <t>6.2.1.1.1.05.01.02</t>
  </si>
  <si>
    <t>6.2.1.1.1.05.02</t>
  </si>
  <si>
    <t>6.2.1.1.1.05.02.01</t>
  </si>
  <si>
    <t>6.2.1.1.1.05.03</t>
  </si>
  <si>
    <t>6.2.1.1.1.05.03.01</t>
  </si>
  <si>
    <t>6.2.1.1.1.05.03.02</t>
  </si>
  <si>
    <t>6.2.1.1.1.05.07</t>
  </si>
  <si>
    <t>6.2.1.1.1.05.07.01</t>
  </si>
  <si>
    <t>6.2.1.1.1.05.07.02</t>
  </si>
  <si>
    <t>6.2.1.1.1.05.07.03</t>
  </si>
  <si>
    <t>6.2.1.1.1.05.07.04</t>
  </si>
  <si>
    <t>6.2.1.1.1.05.07.05</t>
  </si>
  <si>
    <t>6.2.1.1.1.05.07.06</t>
  </si>
  <si>
    <t>6.2.1.1.1.05.07.07</t>
  </si>
  <si>
    <t>6.2.1.1.1.05.07.08</t>
  </si>
  <si>
    <t>6.2.1.1.1.05.07.09</t>
  </si>
  <si>
    <t>6.2.1.1.1.05.07.10</t>
  </si>
  <si>
    <t>6.2.1.1.1.05.07.11</t>
  </si>
  <si>
    <t>6.2.1.1.1.05.07.12</t>
  </si>
  <si>
    <t>6.2.1.1.1.05.07.13</t>
  </si>
  <si>
    <t>6.2.1.1.1.05.07.14</t>
  </si>
  <si>
    <t>6.2.1.1.1.05.07.15</t>
  </si>
  <si>
    <t>RECEITA DE SERVICOS</t>
  </si>
  <si>
    <t xml:space="preserve">EMOLUMENTOS COM INSCRIÇOES </t>
  </si>
  <si>
    <t>Profissionais - Pessoas Físicas</t>
  </si>
  <si>
    <t>Organizações Fiscalizadas - Pessoas Jurídicas</t>
  </si>
  <si>
    <t xml:space="preserve">EMOLUMENTOS COM EXPEDIÇÕES DE CARTEIRAS </t>
  </si>
  <si>
    <t xml:space="preserve">EMOLUMENTOS COM EXPEDIÇÕES DE CERTIDÕES </t>
  </si>
  <si>
    <t>RECEITAS DIVERSAS DE SERVIÇOS</t>
  </si>
  <si>
    <t xml:space="preserve">Revistas </t>
  </si>
  <si>
    <t xml:space="preserve">Livros </t>
  </si>
  <si>
    <t xml:space="preserve">Publicações Diversas </t>
  </si>
  <si>
    <t xml:space="preserve">Botons </t>
  </si>
  <si>
    <t xml:space="preserve">Apostilas </t>
  </si>
  <si>
    <t xml:space="preserve">Publicidade </t>
  </si>
  <si>
    <t xml:space="preserve">Receita de Ônus de Sucumbência </t>
  </si>
  <si>
    <t xml:space="preserve">Custas Processuais </t>
  </si>
  <si>
    <t xml:space="preserve">Direitos Autorais </t>
  </si>
  <si>
    <t xml:space="preserve">Recuperação Com Custos de Cobrança </t>
  </si>
  <si>
    <t xml:space="preserve">Recuperação de Despesas Postais </t>
  </si>
  <si>
    <t xml:space="preserve">Fotocópias </t>
  </si>
  <si>
    <t>Mala Direta</t>
  </si>
  <si>
    <t>Recuperação de despesas com cédulas de identidades</t>
  </si>
  <si>
    <t>6.2.1.1.1.06</t>
  </si>
  <si>
    <t>RECEITAS FINANCEIRAS</t>
  </si>
  <si>
    <t>6.2.1.1.1.07</t>
  </si>
  <si>
    <t>6.2.1.1.1.08</t>
  </si>
  <si>
    <t>6.2.1.1.1.06.02</t>
  </si>
  <si>
    <t>6.2.1.1.1.06.02.01</t>
  </si>
  <si>
    <t>JUROS DE MORA SOBRE ANUIDADES</t>
  </si>
  <si>
    <t>Juros, Multas de mora e atualização monetária</t>
  </si>
  <si>
    <t>6.2.1.1.1.06.05</t>
  </si>
  <si>
    <t>6.2.1.1.1.06.05.07</t>
  </si>
  <si>
    <t>6.2.1.1.1.06.05.07.003</t>
  </si>
  <si>
    <t>Poupança</t>
  </si>
  <si>
    <t>Não deve ser preenchido aqui. Mas em receitas patrimoniais</t>
  </si>
  <si>
    <t>6.2.1.1.1.07.01</t>
  </si>
  <si>
    <t>6.2.1.1.1.07.02</t>
  </si>
  <si>
    <t>6.2.1.1.1.07.03</t>
  </si>
  <si>
    <t>6.2.1.1.1.07.04</t>
  </si>
  <si>
    <t>6.2.1.1.1.08.01</t>
  </si>
  <si>
    <t>6.2.1.1.1.08.01.01</t>
  </si>
  <si>
    <t>6.2.1.1.1.08.01.02</t>
  </si>
  <si>
    <t>6.2.1.1.1.08.01.03</t>
  </si>
  <si>
    <t>6.2.1.1.1.08.01.04</t>
  </si>
  <si>
    <t>6.2.1.1.1.08.02</t>
  </si>
  <si>
    <t>6.2.1.1.1.08.02.01</t>
  </si>
  <si>
    <t>6.2.1.1.1.08.02.02</t>
  </si>
  <si>
    <t>6.2.1.1.1.08.03</t>
  </si>
  <si>
    <t>6.2.1.1.1.08.03.01</t>
  </si>
  <si>
    <t>6.2.1.1.1.08.03.02</t>
  </si>
  <si>
    <t>6.2.1.1.1.08.03.03</t>
  </si>
  <si>
    <t>6.2.1.1.1.08.03.04</t>
  </si>
  <si>
    <t>6.2.1.1.1.08.04</t>
  </si>
  <si>
    <t>6.2.1.1.1.08.04.01</t>
  </si>
  <si>
    <t>TRANSFERENCIAS CORRENTES</t>
  </si>
  <si>
    <t>Transferencias Intragovernamentais</t>
  </si>
  <si>
    <t>Transferencias Intergovernamentais</t>
  </si>
  <si>
    <t>Transferencias das instituições privadas</t>
  </si>
  <si>
    <t>Transferências de Pessoas Físicas</t>
  </si>
  <si>
    <t>OUTRAS RECEITAS CORRENTES</t>
  </si>
  <si>
    <t>DÍVIDA ATIVA</t>
  </si>
  <si>
    <t>Dívida Ativa Administrativa</t>
  </si>
  <si>
    <t>Dívida Ativa Judicial</t>
  </si>
  <si>
    <t>Não Tributária (Multas Disc. Leis 5194/66 e 6496/77)</t>
  </si>
  <si>
    <t>Tributária (Anuidades)</t>
  </si>
  <si>
    <t xml:space="preserve">MULTAS DE INFRAÇÕES </t>
  </si>
  <si>
    <t>Pessoas Físicas</t>
  </si>
  <si>
    <t>Pessoas Jurídicas</t>
  </si>
  <si>
    <t xml:space="preserve">INDENIZAÇÕES E RESTITUIÇÕES </t>
  </si>
  <si>
    <t xml:space="preserve">Indenizações </t>
  </si>
  <si>
    <t>Restituições (Ressarcimento de eventos)</t>
  </si>
  <si>
    <t>Restituições de Convênios</t>
  </si>
  <si>
    <t>Restituições (Despesas com cobranças)</t>
  </si>
  <si>
    <t xml:space="preserve">RECEITAS NÃO IDENTIFICADAS </t>
  </si>
  <si>
    <t>Receitas Não Identificadas</t>
  </si>
  <si>
    <t>6.2.1.1.2</t>
  </si>
  <si>
    <t>6.2.1.1.2.01</t>
  </si>
  <si>
    <t>6.2.1.1.2.01.01</t>
  </si>
  <si>
    <t>6.2.1.1.2.01.01.01</t>
  </si>
  <si>
    <t>6.2.1.1.2.01.01.02</t>
  </si>
  <si>
    <t>6.2.1.1.2.02</t>
  </si>
  <si>
    <t>6.2.1.1.2.02.01</t>
  </si>
  <si>
    <t>6.2.1.1.2.02.01.01</t>
  </si>
  <si>
    <t>6.2.1.1.2.02.01.02</t>
  </si>
  <si>
    <t>6.2.1.1.2.02.01.03</t>
  </si>
  <si>
    <t>6.2.1.1.2.02.01.04</t>
  </si>
  <si>
    <t>6.2.1.1.2.02.01.05</t>
  </si>
  <si>
    <t>6.2.1.1.2.02.01.06</t>
  </si>
  <si>
    <t>6.2.1.1.2.02.01.07</t>
  </si>
  <si>
    <t>6.2.1.1.2.02.01.08</t>
  </si>
  <si>
    <t>6.2.1.1.2.02.01.09</t>
  </si>
  <si>
    <t>6.2.1.1.2.02.02</t>
  </si>
  <si>
    <t>6.2.1.1.2.02.02.01</t>
  </si>
  <si>
    <t>6.2.1.1.2.02.02.02</t>
  </si>
  <si>
    <t>6.2.1.1.2.02.02.03</t>
  </si>
  <si>
    <t>6.2.1.1.2.02.03</t>
  </si>
  <si>
    <t>6.2.1.1.2.02.03.01</t>
  </si>
  <si>
    <t>6.2.1.1.2.02.03.02</t>
  </si>
  <si>
    <t>6.2.1.1.2.03</t>
  </si>
  <si>
    <t>6.2.1.1.2.03.01</t>
  </si>
  <si>
    <t>6.2.1.1.2.03.02</t>
  </si>
  <si>
    <t>6.2.1.1.2.03.02.01</t>
  </si>
  <si>
    <t>6.2.1.1.2.03.02.02</t>
  </si>
  <si>
    <t>6.2.1.1.2.04</t>
  </si>
  <si>
    <t>6.2.1.1.2.04.01</t>
  </si>
  <si>
    <t>6.2.1.1.2.04.01.01</t>
  </si>
  <si>
    <t>6.2.1.1.2.05</t>
  </si>
  <si>
    <t>6.2.1.1.2.05.01</t>
  </si>
  <si>
    <t>6.2.1.1.2.05.01.01</t>
  </si>
  <si>
    <t>6.2.1.1.2.05.01.02</t>
  </si>
  <si>
    <t>6.2.1.1.2.05.02</t>
  </si>
  <si>
    <t>6.2.1.1.2.05.02.01</t>
  </si>
  <si>
    <t>RECEITA DE CAPITAL</t>
  </si>
  <si>
    <t>OPERAÇÕES DE CREDITO</t>
  </si>
  <si>
    <t xml:space="preserve">EMPRESTIMOS TOMADOS </t>
  </si>
  <si>
    <t xml:space="preserve">Emprestimos para Despesas de Custeio </t>
  </si>
  <si>
    <t>ALIENACAO DE BENS</t>
  </si>
  <si>
    <t xml:space="preserve">ALIENAÇÕES DE BENS MÓVEIS </t>
  </si>
  <si>
    <t xml:space="preserve">Móveis e Utensílios de Escritórios </t>
  </si>
  <si>
    <t xml:space="preserve">ALIENAÇÕES DE BENS IMÓVEIS </t>
  </si>
  <si>
    <t xml:space="preserve">ALIENAÇÕES DE TÍTULOS E AÇÕES </t>
  </si>
  <si>
    <t xml:space="preserve">Títulos de Renda </t>
  </si>
  <si>
    <t xml:space="preserve">Ações </t>
  </si>
  <si>
    <t>AMORTIZACAO DE EMPRESTIMO</t>
  </si>
  <si>
    <t>Amortizacao de Emprest. a Orgaos de Fisc. de Exerc</t>
  </si>
  <si>
    <t>OUTRAS AMORTIZACOES EMPREST. A ENTIDADES PUBLICAS</t>
  </si>
  <si>
    <t>Emprestimos para Despesas de Custeio</t>
  </si>
  <si>
    <t>TRANSFERÊNCIAS</t>
  </si>
  <si>
    <t>Auxílio A</t>
  </si>
  <si>
    <t>OUTRAS RECEITAS DE CAPITAL</t>
  </si>
  <si>
    <t xml:space="preserve">Restituições </t>
  </si>
  <si>
    <t>SUPERÁVIT FINANCEIRO</t>
  </si>
  <si>
    <t>Superávit Financeiro</t>
  </si>
  <si>
    <t>PREVISÃO DA RECEITA E FIXAÇÃO DA DESPESA</t>
  </si>
  <si>
    <t>CAPITAL:</t>
  </si>
  <si>
    <t>CORRENTES:</t>
  </si>
  <si>
    <t>RESERVA DE CONTINGÊNCIA:</t>
  </si>
  <si>
    <t>TOTAL:</t>
  </si>
  <si>
    <t>RECEITAS</t>
  </si>
  <si>
    <t>DESPESAS</t>
  </si>
  <si>
    <t>DESCRIÇÃO</t>
  </si>
  <si>
    <t>Anuidade PF</t>
  </si>
  <si>
    <t>Anuidade PJ - Faixa 1</t>
  </si>
  <si>
    <t>Anuidade PJ - Faixa 2</t>
  </si>
  <si>
    <t>Anuidade PJ - Faixa 3</t>
  </si>
  <si>
    <t>Anuidade PJ - Faixa 4</t>
  </si>
  <si>
    <t>Anuidade PJ - Faixa 5</t>
  </si>
  <si>
    <t>Anuidade PJ - Faixa 6</t>
  </si>
  <si>
    <t>Anuidade PJ - Faixa 7</t>
  </si>
  <si>
    <t>Reajuste     %</t>
  </si>
  <si>
    <t>Quantidade</t>
  </si>
  <si>
    <t>TOTAL</t>
  </si>
  <si>
    <t>INSCRITOS ATIVOS - PESSOA FÍSICA</t>
  </si>
  <si>
    <t>Exercícios Anteriores</t>
  </si>
  <si>
    <t>Novas Inscrições</t>
  </si>
  <si>
    <t>Cancelamentos</t>
  </si>
  <si>
    <t>MÉDIA - PF</t>
  </si>
  <si>
    <t>VALOR</t>
  </si>
  <si>
    <t>RECEITA DE ANUIDADE PESSOA FÍSICA</t>
  </si>
  <si>
    <t>Qtde de psic. Beneficiados pelo Desconto por Antecipação de Fevereiro</t>
  </si>
  <si>
    <t>Qtde de psic. Beneficiados pelo Desconto por Antecipação de Janeiro</t>
  </si>
  <si>
    <t>Benef. Desc. Janeiro</t>
  </si>
  <si>
    <t>Benef. Desc. Fevereiro</t>
  </si>
  <si>
    <t>Valor dos Boletos Gerados</t>
  </si>
  <si>
    <t>CÁLCULO DA ESTIMATIVA DA RECEITA DE ANUIDADES DE PESSOA FÍSICA</t>
  </si>
  <si>
    <t>Pessoa Física</t>
  </si>
  <si>
    <t>COMPARATIVO</t>
  </si>
  <si>
    <t>RECEITA</t>
  </si>
  <si>
    <t>DESPESA</t>
  </si>
  <si>
    <t>Var. %</t>
  </si>
  <si>
    <t>RECEITA CORRENTE</t>
  </si>
  <si>
    <t>DESPESA CORRENTE</t>
  </si>
  <si>
    <t>DESPESA DE CAPITAL</t>
  </si>
  <si>
    <t>Anuidade Pessoa Física</t>
  </si>
  <si>
    <t>Anuidade Pessoa Jurídica</t>
  </si>
  <si>
    <t>Anuidade Fundo de Seção</t>
  </si>
  <si>
    <t>Receita de Serviços</t>
  </si>
  <si>
    <t>Receita Patrimonial</t>
  </si>
  <si>
    <t>Transferências Correntes</t>
  </si>
  <si>
    <t>Receitas Financeiras</t>
  </si>
  <si>
    <t>Outras Receitas Correntes</t>
  </si>
  <si>
    <t>Receita de Contribuições</t>
  </si>
  <si>
    <t>Alienações e Operações</t>
  </si>
  <si>
    <t>Transferência de Capital</t>
  </si>
  <si>
    <t>Outras Receitas de Capital</t>
  </si>
  <si>
    <t>Pessoal e Encargos Sociais</t>
  </si>
  <si>
    <t>Material de Consumo</t>
  </si>
  <si>
    <t>Diversas Despesas de Custeio</t>
  </si>
  <si>
    <t>Inversões Financeiras</t>
  </si>
  <si>
    <t>Cota Parte</t>
  </si>
  <si>
    <t>Amortização da Dívida</t>
  </si>
  <si>
    <t>Reserva de Contigência</t>
  </si>
  <si>
    <t>Investimentos</t>
  </si>
  <si>
    <t>Orçamento</t>
  </si>
  <si>
    <t>Valor (R$)</t>
  </si>
  <si>
    <t>%</t>
  </si>
  <si>
    <t>Receita Corrente</t>
  </si>
  <si>
    <t>(-) Repasse CFP</t>
  </si>
  <si>
    <t>RESUMO PROPOSTA ORÇAMENTÁRIA -</t>
  </si>
  <si>
    <t>Pessoal e Encargos</t>
  </si>
  <si>
    <t>Demais Despesas Correntes</t>
  </si>
  <si>
    <t>b) (+) Média de Novas inscrições</t>
  </si>
  <si>
    <t>c) (-) Média de cancelamentos</t>
  </si>
  <si>
    <t>TABELA 2. CÁLCULO DA ESTIMATIVA DA RECEITA DE ANUIDADES DE PESSOA FÍSICA</t>
  </si>
  <si>
    <t>TABELA 4. Novas Inscrições e Cancelamentos - PESSOA FÍSICA</t>
  </si>
  <si>
    <t>TABELA 5. Inadimplência - PESSOA FÍSICA</t>
  </si>
  <si>
    <t>d) (-) Média da Inadimplência</t>
  </si>
  <si>
    <t>APURAÇÃO DOS REPASSES DE COTA PARTE E COTA REVISTA</t>
  </si>
  <si>
    <t>Nome da Conta</t>
  </si>
  <si>
    <t>EXCLUSÕES</t>
  </si>
  <si>
    <t>APURAÇÃO DA BASE DE CÁLCULO DA COTA PARTE (20%) E COTA REVISTA (5%)</t>
  </si>
  <si>
    <t xml:space="preserve">Percentual de Repasse Cota Revista         </t>
  </si>
  <si>
    <t xml:space="preserve">Percentual de Repasse Cota Parte            </t>
  </si>
  <si>
    <t xml:space="preserve">TOTAL                             </t>
  </si>
  <si>
    <t>BASE DE CÁLCULO DA COTA PARTE E REVISTA (RECEITA CORRENTE - EXCLUSÕES)</t>
  </si>
  <si>
    <t>REPASSE PARA O CONSELHO FEDERAL DE PSICOLOGIA</t>
  </si>
  <si>
    <t>COTA PARTE</t>
  </si>
  <si>
    <t>COTA REVISTA</t>
  </si>
  <si>
    <t>TOTAL DA RECEITA</t>
  </si>
  <si>
    <t>TOTAL DA DESPESA</t>
  </si>
  <si>
    <t>(-) RECEITA DE CAPITAL</t>
  </si>
  <si>
    <t>(=) Receita Líquida Corrente</t>
  </si>
  <si>
    <t>CHECKLIST</t>
  </si>
  <si>
    <t>FORMALIZAÇÃO</t>
  </si>
  <si>
    <t>SITUAÇÃO</t>
  </si>
  <si>
    <t>Fundo de Seção (FS)</t>
  </si>
  <si>
    <r>
      <t xml:space="preserve">TETO DAS ANUIDADES  </t>
    </r>
    <r>
      <rPr>
        <b/>
        <sz val="10"/>
        <color theme="1"/>
        <rFont val="Calibri"/>
        <family val="2"/>
        <scheme val="minor"/>
      </rPr>
      <t>INCLUSO O VALOR DO FS</t>
    </r>
  </si>
  <si>
    <t>Pendente</t>
  </si>
  <si>
    <t>Ok</t>
  </si>
  <si>
    <t>TOTAL DA ESTIMATIVA DO FUNDO DE SEÇÃO</t>
  </si>
  <si>
    <t>(-) Estimativa de Inadimplência (PF)</t>
  </si>
  <si>
    <t>Média de Novas inscrições (PF)</t>
  </si>
  <si>
    <t>(-) Média de Cancelamentos (PF)</t>
  </si>
  <si>
    <t>ORÇAMENTO TOTAL</t>
  </si>
  <si>
    <r>
      <t xml:space="preserve">SUPERÁVIT FINANCEIRO </t>
    </r>
    <r>
      <rPr>
        <b/>
        <sz val="8"/>
        <color theme="1"/>
        <rFont val="Calibri"/>
        <family val="2"/>
        <scheme val="minor"/>
      </rPr>
      <t>(POR FONTE)</t>
    </r>
  </si>
  <si>
    <t>Possíveis Pagantes</t>
  </si>
  <si>
    <t xml:space="preserve">Média </t>
  </si>
  <si>
    <t>3. (-) Ativos Isentos/Contribuinte com idade = ou &gt; de 65 anos no exercício seguinte</t>
  </si>
  <si>
    <t xml:space="preserve">a) (+) RECEITA BRUTA DE ANUIDADE PF </t>
  </si>
  <si>
    <t>(-) Estimativa de Inadimplência (PJ)</t>
  </si>
  <si>
    <t>1) Valor da Anuidade (sem o fundo de seção)</t>
  </si>
  <si>
    <t>f.1) (-) Desconto de anuidade ref. Janeiro</t>
  </si>
  <si>
    <t>f.2) (-) Desconto de anuidade ref. Fevereiro</t>
  </si>
  <si>
    <t>e.2) (-) Isentos (previstos no Art. 17-B da Resolução 03/2007)</t>
  </si>
  <si>
    <t>1. (+) Ativos</t>
  </si>
  <si>
    <t>Desenvolvida pela equipe do CFP, a planilha surgiu de um projeto do Setor de Orçamento do Conselho Federal de Psicologia e tem por objetivo auxiliar os contadores responsáveis pela elaboração da Proposta Orçamentária dos Conselhos Regionais de Psicologia (CRP's).</t>
  </si>
  <si>
    <t>Esta ferramenta auxiliará o alinhamento de todos os Conselhos Regionais com as normas e procedimentos legais vigentes e adotados pelo Sistema Conselhos de Psicologia, como, por exemplo, a utilização de um cálculo de estimativas padronizado para que se obtenha, o mais perto do preciso, a estimativa da receita, dentre outros.</t>
  </si>
  <si>
    <t>8.1, a) Relatório descrevendo os critérios utilizados na elaboração da Proposta Orçamentária, com informações sobre o número de inscritos ativos (Pessoas Física e Jurídica) e de inadimplencia, identificação dos valores relativos a “Anuidades de Exercício Anteriores”, e, “Dívida Ativa";</t>
  </si>
  <si>
    <t>8.1, b) Proposta Orçamentária da Receita; (Deverá ser, obrigatoriamente, gerado pelo Sistema Siscont.Net)</t>
  </si>
  <si>
    <t>8.1, c) Proposta Orçamentária da Despesa; (Deverá ser, obrigatoriamente, gerado pelo Sistema Siscont.Net)</t>
  </si>
  <si>
    <t>8.1, d) Ata da Assembleia Regional do Conselho Regional que aprovou os valores das anuidades; (O valor da anuidade que será publicado pelo CFP será o valor que constar em Ata)</t>
  </si>
  <si>
    <t>8.1, e) Ata, ou extrato de ata, da Plenária Regional que aprovou a Proposta Orçamentária;</t>
  </si>
  <si>
    <t>8.1, g) Tabela de valores das taxas e emolumentos aplicados pelo Conselho Regional;</t>
  </si>
  <si>
    <t>8.1, i) O percentual utilizado para cálculo da inadimplência, juntamente com o histórico de anos anteriores que serviram de base para cálculo do percentual utilizado;</t>
  </si>
  <si>
    <t>8.1, f) Valor da Anuidade (Pessoas Física e Jurídica) e formas de pagamento, mencionando os descontos concedidos nos parcelamentos, ou à vista;</t>
  </si>
  <si>
    <t>8.1, h) Número de Psicólogas(os) (efetivamente inscritas(os)), utilizado para o cálculo das anuidades (Pessoas Física e Jurídica, separadamente);</t>
  </si>
  <si>
    <t>5. O Plano de Trabalho, contendo o detalhamento de todos os programas envolvidos;</t>
  </si>
  <si>
    <t xml:space="preserve">Planilha auxiliar para elaboração da Proposta Orçamentária - </t>
  </si>
  <si>
    <t>Planilha Auxiliar para Elaboração da Proposta Orçamentária -</t>
  </si>
  <si>
    <t>Formulário de Identificação do Responsável pelo Preenchimento desta Planilha</t>
  </si>
  <si>
    <t xml:space="preserve">TABELA 1. Anuidades PF e PJ definidos em Ata de Assembleia para o Exercício de </t>
  </si>
  <si>
    <r>
      <t xml:space="preserve">Anuidade                      </t>
    </r>
    <r>
      <rPr>
        <b/>
        <sz val="8"/>
        <color theme="1"/>
        <rFont val="Calibri"/>
        <family val="2"/>
        <scheme val="minor"/>
      </rPr>
      <t>incluso o Fundo de Seção</t>
    </r>
  </si>
  <si>
    <r>
      <t xml:space="preserve">Anuidade                          </t>
    </r>
    <r>
      <rPr>
        <b/>
        <sz val="8"/>
        <color theme="1"/>
        <rFont val="Calibri"/>
        <family val="2"/>
        <scheme val="minor"/>
      </rPr>
      <t>incluso o Fundo de Seção</t>
    </r>
  </si>
  <si>
    <t>Valor Arrecadado</t>
  </si>
  <si>
    <t>TOTAL (Possíveis Pagantes)</t>
  </si>
  <si>
    <t>TABELA 3. Quantitativo de contribuintes ativos até Junho /</t>
  </si>
  <si>
    <t>2. (-) Ativos Isentos previstos no Art. 17-B da Resolução 03/2007</t>
  </si>
  <si>
    <t>Dívida Ativa Executiva</t>
  </si>
  <si>
    <t xml:space="preserve">Outras </t>
  </si>
  <si>
    <t>Multa, Juros e Atualização Monetaria</t>
  </si>
  <si>
    <t>Serviços de Terceiros</t>
  </si>
  <si>
    <t>Transferencia de Capital</t>
  </si>
  <si>
    <t>TABELA 8. Demonstração do Cálculo da Estimativa do Fundo de Seções - PESSOA FÍSICA E PESSOA JURÍDICA</t>
  </si>
  <si>
    <t>TABELA 7. CÁLCULO DA ESTIMATIVA DA RECEITA DE ANUIDADES DE PESSOA JURÍDICA</t>
  </si>
  <si>
    <t>QUANTIDADE</t>
  </si>
  <si>
    <t>RECEITA DE ANUIDADE PESSOA JURÍDICA</t>
  </si>
  <si>
    <t xml:space="preserve">a) (+) RECEITA BRUTA DE ANUIDADE PJ </t>
  </si>
  <si>
    <t>b) (-) Inadimplencia</t>
  </si>
  <si>
    <t>c.1) (-) Desconto de anuidade ref. Janeiro</t>
  </si>
  <si>
    <t>c.2) (-) Desconto de anuidade ref. Fevereiro</t>
  </si>
  <si>
    <t>6.2.1.1.1.02.01.02.001 - RECEITA DE ANUIDADE / PESSOA JURÍDICA</t>
  </si>
  <si>
    <t>6.2.1.1.1.02.01.02.001 - RECEITA DE ANUIDADE / PESSOA FÍSICA</t>
  </si>
  <si>
    <r>
      <rPr>
        <sz val="10"/>
        <color theme="1"/>
        <rFont val="Calibri"/>
        <family val="2"/>
        <scheme val="minor"/>
      </rPr>
      <t>Tributárias e</t>
    </r>
    <r>
      <rPr>
        <b/>
        <sz val="10"/>
        <color theme="1"/>
        <rFont val="Calibri"/>
        <family val="2"/>
        <scheme val="minor"/>
      </rPr>
      <t xml:space="preserve"> Contributivas</t>
    </r>
  </si>
  <si>
    <t>Total do Fundo de Seção sem dedução da inadimplência (PF)</t>
  </si>
  <si>
    <t>Outras</t>
  </si>
  <si>
    <t>Valor da Inadimplencia</t>
  </si>
  <si>
    <t>PERCENTUAL</t>
  </si>
  <si>
    <t>Média do Percentual da Inadimplencia - Pessoa Física</t>
  </si>
  <si>
    <t>Quantidade de Inscrições Pessoa Jurídica</t>
  </si>
  <si>
    <r>
      <t xml:space="preserve">Quantidade de Inscrições ativas - </t>
    </r>
    <r>
      <rPr>
        <sz val="11"/>
        <rFont val="Calibri"/>
        <family val="2"/>
        <scheme val="minor"/>
      </rPr>
      <t>deduzidos os isentos (PF)</t>
    </r>
  </si>
  <si>
    <t>Orçamento Total</t>
  </si>
  <si>
    <t>-</t>
  </si>
  <si>
    <t>PEÇAS (Conforme itens 5 e 8.1 do MPAF)</t>
  </si>
  <si>
    <t>e.1) (-) Isentos (Contribuintes com idade = ou &gt; a 65 anos)</t>
  </si>
  <si>
    <t>DEMONSTRATIVOS DA INADIMPLENCIA E DOS VALORES DE DESCONTOS CONCEDIDOS</t>
  </si>
  <si>
    <t>TABELA 1. Inadimplência - PESSOA FÍSICA e PESSOA JURÍDICA</t>
  </si>
  <si>
    <t>TABELA 2. Desconto por antecipação de anuidades para os meses de Janeiro e Fevereiro - PF e PJ</t>
  </si>
  <si>
    <t>ANUIDADE - PESSOA FÍSICA</t>
  </si>
  <si>
    <t>FUNDO DE SEÇÃO - PESSOA FÍSICA</t>
  </si>
  <si>
    <t>ANUIDADE - PESSOA JURÍDICA</t>
  </si>
  <si>
    <t>FUNDO DE SEÇÃO - PESSOA JURÍDICA</t>
  </si>
  <si>
    <t>VALOR TOTAL DA INADIMPLENCIA</t>
  </si>
  <si>
    <t>TOTAL - PF / PJ</t>
  </si>
  <si>
    <t>PESSOA FÍSICA</t>
  </si>
  <si>
    <t>JANEIRO</t>
  </si>
  <si>
    <t>FEVEREIRO</t>
  </si>
  <si>
    <t>PESSOA JURÍDICA</t>
  </si>
  <si>
    <t xml:space="preserve">DOTAÇÃO ADICIONAL POR FONTE </t>
  </si>
  <si>
    <t>CÓDIGO DA CONTA</t>
  </si>
  <si>
    <t>NOME DA CONTA DE DESPESA</t>
  </si>
  <si>
    <t>VALOR (R$)</t>
  </si>
  <si>
    <t>5.2.2.1.3.01 - SUPERÁVIT FINANCEIRO DE EXERCÍCIO ANTERIOR</t>
  </si>
  <si>
    <t>5.2.2.1.3.02 - EXCESSO DE ARRECADAÇÃO</t>
  </si>
  <si>
    <t>5.2.2.1.3.03 - ANULAÇÃO DE DOTAÇÃO</t>
  </si>
  <si>
    <t>5.2.2.1.3.04 - OPERAÇÕES DE CRÉDITO</t>
  </si>
  <si>
    <t>5.2.2.1.3.05 - RESERVA DE CONTINGENCIA</t>
  </si>
  <si>
    <t>5.2.2.1.3.06 - DOTAÇÃO TRANSFERIDA</t>
  </si>
  <si>
    <t>5.2.2.1.3.07 - RECURSOS SEM DESPESAS CORRESPONDENTES</t>
  </si>
  <si>
    <t>5.2.2.1.3.08 - (-) CANCELAMENTO DE DOTAÇÕES</t>
  </si>
  <si>
    <t xml:space="preserve">TOTAL DA DESPESA                          </t>
  </si>
  <si>
    <t>C</t>
  </si>
  <si>
    <t>D</t>
  </si>
  <si>
    <t>f.3) (-) Desconto de anuidade ref. Novos Inscritos</t>
  </si>
  <si>
    <t>Qtde de psic. Beneficiados pelo Desconto por Novos Inscritos</t>
  </si>
  <si>
    <t>TABELA 6. Desconto por antecipação de anuidades para os meses de Janeiro e Fevereiro e Novos Inscritos - PF</t>
  </si>
  <si>
    <t>Fundo de Seção PJ - Exercícios Anteriores</t>
  </si>
  <si>
    <t>Fundo de Seção PF - Exercícios Anteriores</t>
  </si>
  <si>
    <t>NOVOS INSCRITOS</t>
  </si>
  <si>
    <t>(-) Dotação Adicional por Fonte</t>
  </si>
  <si>
    <t>1) Número de Pessoas Jurídicas XX/XX/20XX</t>
  </si>
  <si>
    <t>24 / RO/AC</t>
  </si>
  <si>
    <t>20 / AM/RR</t>
  </si>
  <si>
    <t>10 / PA / AM</t>
  </si>
  <si>
    <t>2) Número de Inscritos ativos em 30/06/XXXX</t>
  </si>
  <si>
    <t>Móveis e Utensílios</t>
  </si>
  <si>
    <t>Reformas</t>
  </si>
  <si>
    <t>Sistemas de Processamento de Dados</t>
  </si>
  <si>
    <t>Equipamentos de processamento de dados</t>
  </si>
  <si>
    <t>Máquinas e Equipamentos</t>
  </si>
  <si>
    <t>TALITA MEDEIROS E MARIA SÔNIA</t>
  </si>
  <si>
    <t>maria.sonia@crp-01.or.br / ata.atacontabilidade@gmail.com</t>
  </si>
  <si>
    <t>(61)996457216 - Talita</t>
  </si>
  <si>
    <t>(61) 996874688 - Sônia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</si>
</sst>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R$&quot;\ * #,##0.00_-;\-&quot;R$&quot;\ * #,##0.00_-;_-&quot;R$&quot;\ * &quot;-&quot;??_-;_-@_-"/>
    <numFmt numFmtId="165" formatCode="[&lt;=9999999]###\-####;\(###\)\ ###\-####"/>
    <numFmt numFmtId="166" formatCode="&quot;R$&quot;\ #,##0.00"/>
    <numFmt numFmtId="167" formatCode="_-[$R$-416]\ * #,##0.00_-;\-[$R$-416]\ * #,##0.00_-;_-[$R$-416]\ * &quot;-&quot;??_-;_-@_-"/>
    <numFmt numFmtId="168" formatCode="0.0"/>
    <numFmt numFmtId="169" formatCode="0.000%"/>
    <numFmt numFmtId="170" formatCode="_-&quot;R$&quot;\ * #,##0.000_-;\-&quot;R$&quot;\ * #,##0.000_-;_-&quot;R$&quot;\ * &quot;-&quot;??_-;_-@_-"/>
    <numFmt numFmtId="171" formatCode="0.0000"/>
    <numFmt numFmtId="172" formatCode="0.0%"/>
    <numFmt numFmtId="173" formatCode="#,##0.00_ ;[Red]\-#,##0.00\ "/>
  </numFmts>
  <fonts count="57" x14ac:knownFonts="1">
    <font>
      <sz val="11"/>
      <color theme="1"/>
      <name val="Calibri"/>
      <family val="2"/>
      <scheme val="minor"/>
    </font>
    <font>
      <sz val="11"/>
      <color theme="1"/>
      <name val="Calibri"/>
      <family val="2"/>
      <scheme val="minor"/>
    </font>
    <font>
      <b/>
      <sz val="11"/>
      <color theme="0"/>
      <name val="Calibri"/>
      <family val="2"/>
      <scheme val="minor"/>
    </font>
    <font>
      <sz val="11"/>
      <color theme="8" tint="-0.499984740745262"/>
      <name val="Calibri"/>
      <family val="2"/>
      <scheme val="minor"/>
    </font>
    <font>
      <u/>
      <sz val="11"/>
      <color theme="10"/>
      <name val="Calibri"/>
      <family val="2"/>
      <scheme val="minor"/>
    </font>
    <font>
      <sz val="12"/>
      <color theme="8" tint="-0.499984740745262"/>
      <name val="Constantia"/>
      <family val="1"/>
    </font>
    <font>
      <sz val="16"/>
      <color theme="8" tint="-0.499984740745262"/>
      <name val="Constantia"/>
      <family val="1"/>
    </font>
    <font>
      <b/>
      <sz val="16"/>
      <color theme="8" tint="-0.499984740745262"/>
      <name val="Constantia"/>
      <family val="1"/>
    </font>
    <font>
      <b/>
      <sz val="18"/>
      <color theme="8" tint="-0.499984740745262"/>
      <name val="Constantia"/>
      <family val="1"/>
    </font>
    <font>
      <u/>
      <sz val="11"/>
      <color theme="8" tint="-0.499984740745262"/>
      <name val="Calibri"/>
      <family val="2"/>
      <scheme val="minor"/>
    </font>
    <font>
      <sz val="11"/>
      <color rgb="FF000000"/>
      <name val="Calibri"/>
      <family val="2"/>
      <scheme val="minor"/>
    </font>
    <font>
      <sz val="14"/>
      <color rgb="FF000000"/>
      <name val="Calibri"/>
      <family val="2"/>
      <scheme val="minor"/>
    </font>
    <font>
      <b/>
      <sz val="12"/>
      <color theme="1"/>
      <name val="Calibri"/>
      <family val="2"/>
      <scheme val="minor"/>
    </font>
    <font>
      <b/>
      <sz val="18"/>
      <color theme="1"/>
      <name val="Calibri"/>
      <family val="2"/>
      <scheme val="minor"/>
    </font>
    <font>
      <sz val="11"/>
      <color rgb="FFFF0000"/>
      <name val="Calibri"/>
      <family val="2"/>
      <scheme val="minor"/>
    </font>
    <font>
      <sz val="12"/>
      <color theme="1"/>
      <name val="Calibri"/>
      <family val="2"/>
      <scheme val="minor"/>
    </font>
    <font>
      <sz val="11"/>
      <color indexed="8"/>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1"/>
      <name val="Calibri"/>
      <family val="2"/>
      <scheme val="minor"/>
    </font>
    <font>
      <sz val="11"/>
      <color theme="4" tint="-0.499984740745262"/>
      <name val="Calibri"/>
      <family val="2"/>
      <scheme val="minor"/>
    </font>
    <font>
      <b/>
      <sz val="8"/>
      <color theme="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1"/>
      <color theme="1"/>
      <name val="Arial Black"/>
      <family val="2"/>
    </font>
    <font>
      <sz val="9"/>
      <color indexed="81"/>
      <name val="Segoe UI"/>
      <family val="2"/>
    </font>
    <font>
      <b/>
      <sz val="9"/>
      <color indexed="81"/>
      <name val="Segoe UI"/>
      <family val="2"/>
    </font>
    <font>
      <b/>
      <sz val="10"/>
      <color indexed="81"/>
      <name val="Segoe UI"/>
      <family val="2"/>
    </font>
    <font>
      <sz val="10"/>
      <color theme="1"/>
      <name val="Calibri"/>
      <family val="2"/>
      <scheme val="minor"/>
    </font>
    <font>
      <b/>
      <sz val="12"/>
      <name val="Calibri"/>
      <family val="2"/>
      <scheme val="minor"/>
    </font>
    <font>
      <sz val="12"/>
      <color rgb="FFC00000"/>
      <name val="Calibri"/>
      <family val="2"/>
      <scheme val="minor"/>
    </font>
    <font>
      <b/>
      <sz val="12"/>
      <color rgb="FFC00000"/>
      <name val="Calibri"/>
      <family val="2"/>
      <scheme val="minor"/>
    </font>
    <font>
      <sz val="8"/>
      <color indexed="81"/>
      <name val="Segoe UI"/>
      <family val="2"/>
    </font>
    <font>
      <b/>
      <sz val="8"/>
      <color indexed="81"/>
      <name val="Segoe UI"/>
      <family val="2"/>
    </font>
    <font>
      <b/>
      <sz val="9"/>
      <color theme="1"/>
      <name val="Calibri"/>
      <family val="2"/>
      <scheme val="minor"/>
    </font>
    <font>
      <sz val="10"/>
      <color theme="4" tint="-0.499984740745262"/>
      <name val="Calibri"/>
      <family val="2"/>
      <scheme val="minor"/>
    </font>
    <font>
      <sz val="14"/>
      <color theme="1"/>
      <name val="Calibri"/>
      <family val="2"/>
      <scheme val="minor"/>
    </font>
    <font>
      <b/>
      <strike/>
      <sz val="12"/>
      <color rgb="FFC00000"/>
      <name val="Calibri"/>
      <family val="2"/>
      <scheme val="minor"/>
    </font>
    <font>
      <strike/>
      <sz val="12"/>
      <color rgb="FFC00000"/>
      <name val="Calibri"/>
      <family val="2"/>
      <scheme val="minor"/>
    </font>
    <font>
      <sz val="12"/>
      <name val="Calibri"/>
      <family val="2"/>
      <scheme val="minor"/>
    </font>
    <font>
      <b/>
      <sz val="11"/>
      <color rgb="FFC00000"/>
      <name val="Calibri"/>
      <family val="2"/>
      <scheme val="minor"/>
    </font>
    <font>
      <b/>
      <sz val="9"/>
      <color theme="0"/>
      <name val="Calibri"/>
      <family val="2"/>
      <scheme val="minor"/>
    </font>
    <font>
      <sz val="11"/>
      <color rgb="FF8E0000"/>
      <name val="Calibri"/>
      <family val="2"/>
      <scheme val="minor"/>
    </font>
    <font>
      <b/>
      <sz val="12"/>
      <color rgb="FF002060"/>
      <name val="Calibri"/>
      <family val="2"/>
      <scheme val="minor"/>
    </font>
    <font>
      <b/>
      <sz val="11"/>
      <color rgb="FF002060"/>
      <name val="Calibri"/>
      <family val="2"/>
      <scheme val="minor"/>
    </font>
    <font>
      <b/>
      <sz val="11"/>
      <color rgb="FF8E0000"/>
      <name val="Calibri"/>
      <family val="2"/>
      <scheme val="minor"/>
    </font>
    <font>
      <b/>
      <sz val="16"/>
      <color theme="0"/>
      <name val="Calibri"/>
      <family val="2"/>
      <scheme val="minor"/>
    </font>
    <font>
      <sz val="11"/>
      <color rgb="FFC00000"/>
      <name val="Calibri"/>
      <family val="2"/>
      <scheme val="minor"/>
    </font>
    <font>
      <b/>
      <sz val="14"/>
      <color theme="1"/>
      <name val="Arial Black"/>
      <family val="2"/>
    </font>
    <font>
      <sz val="11"/>
      <color rgb="FF7030A0"/>
      <name val="Calibri"/>
      <family val="2"/>
      <scheme val="minor"/>
    </font>
    <font>
      <sz val="11"/>
      <color rgb="FF7030A0"/>
      <name val="Arial Black"/>
      <family val="2"/>
    </font>
    <font>
      <sz val="10"/>
      <name val="Calibri"/>
      <family val="2"/>
      <scheme val="minor"/>
    </font>
    <font>
      <sz val="11"/>
      <name val="Arial Black"/>
      <family val="2"/>
    </font>
    <font>
      <b/>
      <sz val="1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lightTrellis">
        <bgColor theme="2" tint="-0.249977111117893"/>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1C2"/>
        <bgColor indexed="64"/>
      </patternFill>
    </fill>
    <fill>
      <patternFill patternType="solid">
        <fgColor rgb="FFFF797C"/>
        <bgColor indexed="64"/>
      </patternFill>
    </fill>
    <fill>
      <patternFill patternType="solid">
        <fgColor theme="9" tint="-0.249977111117893"/>
        <bgColor indexed="64"/>
      </patternFill>
    </fill>
    <fill>
      <patternFill patternType="solid">
        <fgColor rgb="FFFF9FA1"/>
        <bgColor indexed="64"/>
      </patternFill>
    </fill>
    <fill>
      <patternFill patternType="solid">
        <fgColor rgb="FFFF9999"/>
        <bgColor indexed="64"/>
      </patternFill>
    </fill>
    <fill>
      <patternFill patternType="darkGray"/>
    </fill>
    <fill>
      <patternFill patternType="solid">
        <fgColor theme="9" tint="0.39997558519241921"/>
        <bgColor indexed="64"/>
      </patternFill>
    </fill>
  </fills>
  <borders count="34">
    <border>
      <left/>
      <right/>
      <top/>
      <bottom/>
      <diagonal/>
    </border>
    <border>
      <left/>
      <right/>
      <top style="thin">
        <color indexed="64"/>
      </top>
      <bottom style="thin">
        <color indexed="64"/>
      </bottom>
      <diagonal/>
    </border>
    <border>
      <left/>
      <right/>
      <top/>
      <bottom style="thin">
        <color indexed="64"/>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top/>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16" fillId="0" borderId="0"/>
    <xf numFmtId="164" fontId="1" fillId="0" borderId="0" applyFont="0" applyFill="0" applyBorder="0" applyAlignment="0" applyProtection="0"/>
    <xf numFmtId="9" fontId="1" fillId="0" borderId="0" applyFont="0" applyFill="0" applyBorder="0" applyAlignment="0" applyProtection="0"/>
  </cellStyleXfs>
  <cellXfs count="678">
    <xf numFmtId="0" fontId="0" fillId="0" borderId="0" xfId="0"/>
    <xf numFmtId="0" fontId="0" fillId="2" borderId="0" xfId="0" applyFill="1"/>
    <xf numFmtId="0" fontId="0" fillId="0" borderId="0" xfId="0" applyFill="1"/>
    <xf numFmtId="49" fontId="0" fillId="0" borderId="0" xfId="0" applyNumberFormat="1"/>
    <xf numFmtId="0" fontId="6" fillId="2" borderId="0" xfId="0" applyFont="1" applyFill="1" applyAlignment="1">
      <alignment vertical="center"/>
    </xf>
    <xf numFmtId="0" fontId="5" fillId="2" borderId="0" xfId="0" applyFont="1" applyFill="1" applyAlignment="1">
      <alignment horizontal="left" vertical="top"/>
    </xf>
    <xf numFmtId="0" fontId="8" fillId="2" borderId="0" xfId="0" applyFont="1" applyFill="1" applyAlignment="1">
      <alignment horizontal="left" vertical="center"/>
    </xf>
    <xf numFmtId="0" fontId="0" fillId="0" borderId="0" xfId="0" applyBorder="1" applyAlignment="1"/>
    <xf numFmtId="0" fontId="0" fillId="0" borderId="0"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165" fontId="0" fillId="0" borderId="0" xfId="0" applyNumberFormat="1" applyBorder="1" applyAlignment="1"/>
    <xf numFmtId="0" fontId="0" fillId="0" borderId="7" xfId="0" applyBorder="1" applyAlignment="1"/>
    <xf numFmtId="165" fontId="0" fillId="0" borderId="7" xfId="0" applyNumberFormat="1" applyBorder="1" applyAlignment="1"/>
    <xf numFmtId="0" fontId="3" fillId="0" borderId="6" xfId="0" applyFont="1" applyBorder="1"/>
    <xf numFmtId="0" fontId="3" fillId="0" borderId="0" xfId="0" applyFont="1" applyBorder="1"/>
    <xf numFmtId="0" fontId="3" fillId="0" borderId="0" xfId="0" applyFont="1" applyBorder="1" applyAlignment="1">
      <alignment horizontal="right"/>
    </xf>
    <xf numFmtId="0" fontId="3" fillId="0" borderId="0" xfId="0" applyFont="1" applyBorder="1" applyAlignment="1"/>
    <xf numFmtId="165" fontId="3" fillId="0" borderId="0" xfId="0" applyNumberFormat="1" applyFont="1" applyBorder="1" applyAlignment="1"/>
    <xf numFmtId="0" fontId="12" fillId="0" borderId="0" xfId="0" applyFont="1" applyFill="1" applyBorder="1" applyAlignment="1">
      <alignment horizontal="left"/>
    </xf>
    <xf numFmtId="43" fontId="0" fillId="0" borderId="0" xfId="0" applyNumberFormat="1"/>
    <xf numFmtId="0" fontId="12" fillId="0" borderId="0" xfId="0" applyFont="1" applyFill="1" applyBorder="1" applyAlignment="1"/>
    <xf numFmtId="0" fontId="14" fillId="0" borderId="0" xfId="0" applyFont="1"/>
    <xf numFmtId="0" fontId="12" fillId="0" borderId="0" xfId="0" applyFont="1" applyFill="1"/>
    <xf numFmtId="0" fontId="15" fillId="0" borderId="0" xfId="0" applyFont="1" applyFill="1"/>
    <xf numFmtId="0" fontId="15" fillId="0" borderId="0" xfId="0" applyFont="1" applyFill="1" applyBorder="1" applyAlignment="1"/>
    <xf numFmtId="0" fontId="15" fillId="0" borderId="0" xfId="0" applyFont="1" applyFill="1" applyBorder="1" applyAlignment="1">
      <alignment horizontal="left"/>
    </xf>
    <xf numFmtId="0" fontId="17" fillId="0" borderId="16" xfId="0" applyFont="1" applyFill="1" applyBorder="1"/>
    <xf numFmtId="0" fontId="17" fillId="0" borderId="16" xfId="0" applyFont="1" applyFill="1" applyBorder="1" applyAlignment="1"/>
    <xf numFmtId="0" fontId="13" fillId="0" borderId="0" xfId="0" applyFont="1" applyAlignment="1"/>
    <xf numFmtId="166" fontId="0" fillId="0" borderId="0" xfId="0" applyNumberFormat="1"/>
    <xf numFmtId="0" fontId="18" fillId="0" borderId="0" xfId="0" applyFont="1" applyFill="1" applyBorder="1" applyAlignment="1">
      <alignment horizontal="center"/>
    </xf>
    <xf numFmtId="168" fontId="0" fillId="0" borderId="0" xfId="0" applyNumberFormat="1"/>
    <xf numFmtId="164" fontId="0" fillId="0" borderId="0" xfId="0" applyNumberFormat="1"/>
    <xf numFmtId="9" fontId="12" fillId="0" borderId="17" xfId="5" applyFont="1" applyFill="1" applyBorder="1" applyAlignment="1">
      <alignment horizontal="center" vertical="center" wrapText="1"/>
    </xf>
    <xf numFmtId="0" fontId="25" fillId="0" borderId="0" xfId="0" applyFont="1" applyFill="1" applyBorder="1" applyAlignment="1">
      <alignment vertical="center"/>
    </xf>
    <xf numFmtId="0" fontId="18" fillId="0" borderId="0" xfId="0" applyFont="1" applyFill="1" applyBorder="1" applyAlignment="1"/>
    <xf numFmtId="0" fontId="0" fillId="0" borderId="0" xfId="0" applyFill="1" applyBorder="1"/>
    <xf numFmtId="0" fontId="26" fillId="4" borderId="19" xfId="0" applyFont="1" applyFill="1" applyBorder="1" applyAlignment="1">
      <alignment vertical="center" wrapText="1"/>
    </xf>
    <xf numFmtId="0" fontId="25" fillId="4" borderId="1" xfId="0" applyFont="1" applyFill="1" applyBorder="1" applyAlignment="1">
      <alignment horizontal="left"/>
    </xf>
    <xf numFmtId="0" fontId="25" fillId="4" borderId="1" xfId="0" applyFont="1" applyFill="1" applyBorder="1" applyAlignment="1">
      <alignment horizontal="left" vertical="center" wrapText="1"/>
    </xf>
    <xf numFmtId="0" fontId="25" fillId="4" borderId="1" xfId="0" applyFont="1" applyFill="1" applyBorder="1" applyAlignment="1">
      <alignment vertical="center" wrapText="1"/>
    </xf>
    <xf numFmtId="0" fontId="12" fillId="0" borderId="0" xfId="0" applyFont="1" applyFill="1" applyBorder="1" applyAlignment="1">
      <alignment vertical="top" wrapText="1"/>
    </xf>
    <xf numFmtId="0" fontId="25" fillId="4" borderId="17" xfId="0" applyFont="1" applyFill="1" applyBorder="1" applyAlignment="1">
      <alignment horizontal="center"/>
    </xf>
    <xf numFmtId="0" fontId="26" fillId="0" borderId="0" xfId="0" applyFont="1" applyFill="1" applyBorder="1" applyAlignment="1">
      <alignment vertical="center"/>
    </xf>
    <xf numFmtId="0" fontId="40" fillId="0" borderId="0" xfId="0" applyFont="1" applyFill="1"/>
    <xf numFmtId="0" fontId="34" fillId="0" borderId="0" xfId="0" applyFont="1" applyFill="1" applyBorder="1" applyAlignment="1">
      <alignment horizontal="left"/>
    </xf>
    <xf numFmtId="0" fontId="41" fillId="0" borderId="0" xfId="0" applyFont="1" applyFill="1"/>
    <xf numFmtId="0" fontId="33" fillId="0" borderId="0" xfId="0" applyFont="1" applyFill="1" applyBorder="1" applyAlignment="1">
      <alignment horizontal="left"/>
    </xf>
    <xf numFmtId="0" fontId="40" fillId="0" borderId="11" xfId="0" applyFont="1" applyFill="1" applyBorder="1"/>
    <xf numFmtId="0" fontId="40" fillId="0" borderId="12" xfId="0" applyFont="1" applyFill="1" applyBorder="1" applyAlignment="1">
      <alignment horizontal="left"/>
    </xf>
    <xf numFmtId="0" fontId="40" fillId="0" borderId="13" xfId="0" applyFont="1" applyFill="1" applyBorder="1"/>
    <xf numFmtId="0" fontId="40" fillId="0" borderId="0" xfId="0" applyFont="1" applyFill="1" applyBorder="1" applyAlignment="1">
      <alignment horizontal="left"/>
    </xf>
    <xf numFmtId="0" fontId="41" fillId="0" borderId="14" xfId="0" applyFont="1" applyFill="1" applyBorder="1"/>
    <xf numFmtId="0" fontId="41" fillId="0" borderId="15" xfId="0" applyFont="1" applyFill="1" applyBorder="1" applyAlignment="1">
      <alignment horizontal="left"/>
    </xf>
    <xf numFmtId="9" fontId="0" fillId="0" borderId="17" xfId="5" applyFont="1" applyBorder="1" applyAlignment="1">
      <alignment horizontal="center"/>
    </xf>
    <xf numFmtId="9" fontId="18" fillId="0" borderId="17" xfId="5" applyFont="1" applyBorder="1" applyAlignment="1">
      <alignment horizontal="center"/>
    </xf>
    <xf numFmtId="9" fontId="0" fillId="0" borderId="0" xfId="5" applyFont="1" applyBorder="1" applyAlignment="1">
      <alignment horizontal="center"/>
    </xf>
    <xf numFmtId="10" fontId="37" fillId="0" borderId="17" xfId="5" applyNumberFormat="1" applyFont="1" applyBorder="1" applyAlignment="1">
      <alignment horizontal="center"/>
    </xf>
    <xf numFmtId="164" fontId="0" fillId="0" borderId="0" xfId="4" applyFont="1"/>
    <xf numFmtId="0" fontId="0" fillId="0" borderId="0" xfId="0" applyAlignment="1">
      <alignment horizontal="right"/>
    </xf>
    <xf numFmtId="0" fontId="12" fillId="0" borderId="0" xfId="0" applyFont="1" applyFill="1" applyBorder="1" applyAlignment="1">
      <alignment horizontal="center"/>
    </xf>
    <xf numFmtId="3" fontId="12" fillId="0" borderId="0" xfId="1" applyNumberFormat="1" applyFont="1" applyFill="1" applyBorder="1" applyAlignment="1">
      <alignment horizontal="center"/>
    </xf>
    <xf numFmtId="0" fontId="18" fillId="0" borderId="0" xfId="0" applyFont="1" applyFill="1" applyBorder="1" applyAlignment="1">
      <alignment vertical="center"/>
    </xf>
    <xf numFmtId="0" fontId="26" fillId="0" borderId="0" xfId="0" applyFont="1" applyFill="1" applyBorder="1" applyAlignment="1">
      <alignment vertical="center" wrapText="1"/>
    </xf>
    <xf numFmtId="0" fontId="18" fillId="0" borderId="0" xfId="0" applyFont="1" applyFill="1" applyBorder="1" applyAlignment="1">
      <alignment vertical="center" wrapText="1"/>
    </xf>
    <xf numFmtId="166" fontId="24" fillId="0" borderId="0" xfId="0" applyNumberFormat="1" applyFont="1" applyFill="1" applyBorder="1" applyAlignment="1"/>
    <xf numFmtId="0" fontId="27" fillId="0" borderId="0" xfId="0" applyFont="1" applyFill="1" applyBorder="1" applyAlignment="1">
      <alignment horizontal="center" vertical="center"/>
    </xf>
    <xf numFmtId="164" fontId="27" fillId="0" borderId="0" xfId="0" applyNumberFormat="1" applyFont="1" applyFill="1" applyBorder="1" applyAlignment="1">
      <alignment horizontal="center" vertical="center"/>
    </xf>
    <xf numFmtId="0" fontId="25" fillId="4" borderId="17" xfId="0" applyFont="1" applyFill="1" applyBorder="1" applyAlignment="1">
      <alignment horizontal="center"/>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2" fillId="8" borderId="30" xfId="0" applyFont="1" applyFill="1" applyBorder="1" applyAlignment="1">
      <alignment horizontal="center" vertical="center"/>
    </xf>
    <xf numFmtId="0" fontId="2" fillId="8" borderId="29" xfId="0" applyFont="1" applyFill="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15" fillId="0" borderId="0" xfId="0" applyFont="1" applyFill="1" applyBorder="1" applyAlignment="1">
      <alignment horizontal="center" vertical="top" wrapText="1"/>
    </xf>
    <xf numFmtId="9" fontId="42" fillId="0" borderId="28" xfId="5" applyFont="1" applyFill="1" applyBorder="1" applyAlignment="1">
      <alignment horizontal="center"/>
    </xf>
    <xf numFmtId="0" fontId="43" fillId="0" borderId="0" xfId="0" applyFont="1"/>
    <xf numFmtId="10" fontId="0" fillId="0" borderId="17" xfId="5" applyNumberFormat="1" applyFont="1" applyFill="1" applyBorder="1" applyAlignment="1">
      <alignment horizontal="center" wrapText="1"/>
    </xf>
    <xf numFmtId="9" fontId="12" fillId="0" borderId="0" xfId="5" applyFont="1" applyFill="1" applyBorder="1" applyAlignment="1">
      <alignment horizontal="center" vertical="center" wrapText="1"/>
    </xf>
    <xf numFmtId="9" fontId="0" fillId="0" borderId="0" xfId="5" applyFont="1" applyFill="1" applyBorder="1" applyAlignment="1">
      <alignment horizontal="center" wrapText="1"/>
    </xf>
    <xf numFmtId="0" fontId="0" fillId="0" borderId="0" xfId="0" applyFill="1" applyBorder="1" applyAlignment="1">
      <alignment horizontal="center"/>
    </xf>
    <xf numFmtId="9" fontId="12" fillId="0" borderId="0" xfId="0" applyNumberFormat="1" applyFont="1" applyFill="1" applyBorder="1" applyAlignment="1">
      <alignment horizontal="left"/>
    </xf>
    <xf numFmtId="0" fontId="20" fillId="0" borderId="0" xfId="0" applyFont="1" applyFill="1" applyBorder="1"/>
    <xf numFmtId="164" fontId="0" fillId="0" borderId="0" xfId="0" applyNumberFormat="1" applyBorder="1" applyAlignment="1">
      <alignment horizontal="center"/>
    </xf>
    <xf numFmtId="9" fontId="46" fillId="5" borderId="17" xfId="5" applyFont="1" applyFill="1" applyBorder="1" applyAlignment="1">
      <alignment horizontal="center"/>
    </xf>
    <xf numFmtId="9" fontId="20" fillId="9" borderId="17" xfId="5" applyFont="1" applyFill="1" applyBorder="1" applyAlignment="1">
      <alignment horizontal="center"/>
    </xf>
    <xf numFmtId="0" fontId="44" fillId="8" borderId="30" xfId="0" applyFont="1" applyFill="1" applyBorder="1" applyAlignment="1">
      <alignment horizontal="center" vertical="center"/>
    </xf>
    <xf numFmtId="0" fontId="0" fillId="0" borderId="0" xfId="0" applyFill="1" applyBorder="1" applyAlignment="1">
      <alignment horizontal="center"/>
    </xf>
    <xf numFmtId="0" fontId="25" fillId="0" borderId="0" xfId="0" applyFont="1" applyFill="1" applyBorder="1" applyAlignment="1">
      <alignment horizontal="center"/>
    </xf>
    <xf numFmtId="0" fontId="2" fillId="0" borderId="0" xfId="0" applyFont="1" applyFill="1" applyBorder="1" applyAlignment="1">
      <alignment horizontal="center"/>
    </xf>
    <xf numFmtId="43" fontId="0" fillId="0" borderId="0" xfId="1" applyFont="1" applyAlignment="1"/>
    <xf numFmtId="0" fontId="31" fillId="0" borderId="0" xfId="0" applyFont="1" applyFill="1" applyBorder="1" applyAlignment="1"/>
    <xf numFmtId="10" fontId="37" fillId="0" borderId="0" xfId="5" applyNumberFormat="1" applyFont="1" applyFill="1" applyBorder="1" applyAlignment="1">
      <alignment horizontal="center"/>
    </xf>
    <xf numFmtId="10" fontId="37" fillId="0" borderId="0" xfId="5" applyNumberFormat="1" applyFont="1" applyFill="1" applyBorder="1" applyAlignment="1">
      <alignment horizontal="center" vertical="center"/>
    </xf>
    <xf numFmtId="0" fontId="0" fillId="0" borderId="0" xfId="0" applyFill="1" applyBorder="1" applyAlignment="1"/>
    <xf numFmtId="0" fontId="2" fillId="0" borderId="0" xfId="0" applyFont="1" applyFill="1" applyBorder="1" applyAlignment="1">
      <alignment horizontal="center" vertical="center"/>
    </xf>
    <xf numFmtId="0" fontId="44" fillId="0" borderId="0" xfId="0" applyFont="1" applyFill="1" applyBorder="1" applyAlignment="1">
      <alignment horizontal="center" vertical="center"/>
    </xf>
    <xf numFmtId="9" fontId="18" fillId="0" borderId="0" xfId="5" applyFont="1" applyFill="1" applyBorder="1"/>
    <xf numFmtId="43" fontId="0" fillId="0" borderId="0" xfId="1" applyFont="1" applyFill="1" applyBorder="1" applyAlignment="1"/>
    <xf numFmtId="9" fontId="0" fillId="0" borderId="0" xfId="5" applyFont="1" applyFill="1" applyBorder="1"/>
    <xf numFmtId="9" fontId="18" fillId="0" borderId="0" xfId="5" applyFont="1" applyFill="1" applyBorder="1" applyAlignment="1">
      <alignment horizontal="center"/>
    </xf>
    <xf numFmtId="9" fontId="0" fillId="0" borderId="0" xfId="5" applyFont="1" applyFill="1" applyBorder="1" applyAlignment="1">
      <alignment horizontal="center"/>
    </xf>
    <xf numFmtId="0" fontId="0" fillId="0" borderId="0" xfId="0" applyFill="1" applyBorder="1" applyAlignment="1">
      <alignment horizontal="left"/>
    </xf>
    <xf numFmtId="164" fontId="0" fillId="0" borderId="0" xfId="0" applyNumberFormat="1" applyFill="1" applyBorder="1" applyAlignment="1">
      <alignment horizontal="center"/>
    </xf>
    <xf numFmtId="9" fontId="46" fillId="0" borderId="0" xfId="5" applyFont="1" applyFill="1" applyBorder="1" applyAlignment="1">
      <alignment horizontal="center"/>
    </xf>
    <xf numFmtId="9" fontId="20" fillId="0" borderId="0" xfId="5" applyFont="1" applyFill="1" applyBorder="1" applyAlignment="1">
      <alignment horizontal="center"/>
    </xf>
    <xf numFmtId="0" fontId="20" fillId="0" borderId="0" xfId="0" applyFont="1" applyFill="1" applyBorder="1" applyAlignment="1"/>
    <xf numFmtId="0" fontId="2" fillId="0" borderId="0" xfId="0" applyFont="1" applyFill="1" applyBorder="1" applyAlignment="1"/>
    <xf numFmtId="0" fontId="2" fillId="0" borderId="0" xfId="0" applyFont="1" applyFill="1" applyBorder="1" applyAlignment="1">
      <alignment vertical="center"/>
    </xf>
    <xf numFmtId="164" fontId="18" fillId="0" borderId="0" xfId="0" applyNumberFormat="1" applyFont="1" applyFill="1" applyBorder="1" applyAlignment="1"/>
    <xf numFmtId="0" fontId="19" fillId="0" borderId="0" xfId="0" applyFont="1" applyFill="1" applyBorder="1" applyAlignment="1">
      <alignment wrapText="1"/>
    </xf>
    <xf numFmtId="164" fontId="31" fillId="0" borderId="0" xfId="1" applyNumberFormat="1" applyFont="1" applyFill="1" applyBorder="1" applyAlignment="1"/>
    <xf numFmtId="164" fontId="31" fillId="0" borderId="0" xfId="0" applyNumberFormat="1" applyFont="1" applyFill="1" applyBorder="1" applyAlignment="1"/>
    <xf numFmtId="0" fontId="19" fillId="0" borderId="0" xfId="0" applyFont="1" applyFill="1" applyBorder="1" applyAlignment="1"/>
    <xf numFmtId="164" fontId="18" fillId="0" borderId="0" xfId="1" applyNumberFormat="1" applyFont="1" applyFill="1" applyBorder="1" applyAlignment="1"/>
    <xf numFmtId="164" fontId="0" fillId="0" borderId="0" xfId="0" applyNumberFormat="1" applyFill="1" applyBorder="1" applyAlignment="1"/>
    <xf numFmtId="0" fontId="25" fillId="0" borderId="0" xfId="0" applyFont="1" applyFill="1" applyBorder="1" applyAlignment="1"/>
    <xf numFmtId="0" fontId="47" fillId="0" borderId="0" xfId="0" applyFont="1" applyFill="1" applyBorder="1" applyAlignment="1"/>
    <xf numFmtId="164" fontId="47" fillId="0" borderId="0" xfId="0" applyNumberFormat="1" applyFont="1" applyFill="1" applyBorder="1" applyAlignment="1"/>
    <xf numFmtId="0" fontId="43" fillId="0" borderId="0" xfId="0" applyFont="1" applyFill="1" applyBorder="1" applyAlignment="1"/>
    <xf numFmtId="167" fontId="43" fillId="0" borderId="0" xfId="0" applyNumberFormat="1" applyFont="1" applyFill="1" applyBorder="1" applyAlignment="1"/>
    <xf numFmtId="0" fontId="48" fillId="0" borderId="0" xfId="0" applyFont="1" applyFill="1" applyBorder="1" applyAlignment="1"/>
    <xf numFmtId="167" fontId="48" fillId="0" borderId="0" xfId="0" applyNumberFormat="1" applyFont="1" applyFill="1" applyBorder="1" applyAlignment="1"/>
    <xf numFmtId="0" fontId="45" fillId="0" borderId="0" xfId="0" applyFont="1" applyFill="1" applyBorder="1" applyAlignment="1"/>
    <xf numFmtId="167" fontId="45" fillId="0" borderId="0" xfId="0" applyNumberFormat="1" applyFont="1" applyFill="1" applyBorder="1" applyAlignment="1"/>
    <xf numFmtId="0" fontId="46" fillId="0" borderId="0" xfId="0" applyFont="1" applyFill="1" applyBorder="1" applyAlignment="1"/>
    <xf numFmtId="164" fontId="46" fillId="0" borderId="0" xfId="0" applyNumberFormat="1" applyFont="1" applyFill="1" applyBorder="1" applyAlignment="1"/>
    <xf numFmtId="164" fontId="20" fillId="0" borderId="0" xfId="0" applyNumberFormat="1" applyFont="1" applyFill="1" applyBorder="1" applyAlignment="1"/>
    <xf numFmtId="0" fontId="26" fillId="0" borderId="0" xfId="0" applyFont="1" applyFill="1" applyBorder="1" applyAlignment="1"/>
    <xf numFmtId="164" fontId="15" fillId="0" borderId="0" xfId="0" applyNumberFormat="1" applyFont="1" applyFill="1" applyBorder="1" applyAlignment="1"/>
    <xf numFmtId="0" fontId="5" fillId="2" borderId="0" xfId="0" applyFont="1" applyFill="1" applyAlignment="1">
      <alignment vertical="top"/>
    </xf>
    <xf numFmtId="169" fontId="21" fillId="0" borderId="17" xfId="5" applyNumberFormat="1" applyFont="1" applyFill="1" applyBorder="1" applyAlignment="1">
      <alignment horizontal="center"/>
    </xf>
    <xf numFmtId="164" fontId="12" fillId="0" borderId="0" xfId="0" applyNumberFormat="1" applyFont="1" applyFill="1" applyBorder="1" applyAlignment="1">
      <alignment vertical="center"/>
    </xf>
    <xf numFmtId="164" fontId="0" fillId="0" borderId="0" xfId="0" applyNumberFormat="1" applyFont="1" applyFill="1" applyBorder="1" applyAlignment="1">
      <alignment vertical="center"/>
    </xf>
    <xf numFmtId="9" fontId="0" fillId="0" borderId="0" xfId="5" applyFont="1"/>
    <xf numFmtId="0" fontId="0" fillId="0" borderId="18" xfId="0" applyBorder="1" applyAlignment="1"/>
    <xf numFmtId="0" fontId="0" fillId="0" borderId="1" xfId="0" applyBorder="1" applyAlignment="1"/>
    <xf numFmtId="0" fontId="50" fillId="0" borderId="18" xfId="0" applyFont="1" applyBorder="1" applyAlignment="1"/>
    <xf numFmtId="0" fontId="50" fillId="0" borderId="1" xfId="0" applyFont="1" applyBorder="1" applyAlignment="1"/>
    <xf numFmtId="170" fontId="0" fillId="0" borderId="0" xfId="0" applyNumberFormat="1"/>
    <xf numFmtId="10" fontId="0" fillId="0" borderId="0" xfId="0" applyNumberFormat="1"/>
    <xf numFmtId="171" fontId="0" fillId="0" borderId="0" xfId="0" applyNumberFormat="1"/>
    <xf numFmtId="167" fontId="0" fillId="0" borderId="0" xfId="0" applyNumberFormat="1"/>
    <xf numFmtId="1" fontId="0" fillId="0" borderId="0" xfId="0" applyNumberFormat="1"/>
    <xf numFmtId="166" fontId="0" fillId="0" borderId="17" xfId="0" applyNumberFormat="1" applyBorder="1" applyAlignment="1">
      <alignment horizontal="center"/>
    </xf>
    <xf numFmtId="166" fontId="50" fillId="0" borderId="17" xfId="0" applyNumberFormat="1" applyFont="1" applyBorder="1" applyAlignment="1">
      <alignment horizontal="center"/>
    </xf>
    <xf numFmtId="0" fontId="52" fillId="0" borderId="0" xfId="0" applyFont="1" applyFill="1" applyBorder="1"/>
    <xf numFmtId="0" fontId="52" fillId="0" borderId="0" xfId="0" applyFont="1"/>
    <xf numFmtId="164" fontId="53" fillId="0" borderId="0" xfId="0" applyNumberFormat="1" applyFont="1" applyFill="1" applyBorder="1" applyAlignment="1">
      <alignment horizontal="left" vertical="center"/>
    </xf>
    <xf numFmtId="0" fontId="18" fillId="0" borderId="18" xfId="0" applyFont="1" applyBorder="1" applyAlignment="1">
      <alignment horizontal="left"/>
    </xf>
    <xf numFmtId="0" fontId="18" fillId="0" borderId="19" xfId="0" applyFont="1" applyBorder="1" applyAlignment="1">
      <alignment horizontal="left"/>
    </xf>
    <xf numFmtId="0" fontId="0" fillId="0" borderId="17" xfId="0" applyBorder="1" applyAlignment="1">
      <alignment horizontal="left"/>
    </xf>
    <xf numFmtId="0" fontId="7" fillId="2" borderId="0" xfId="0" applyFont="1" applyFill="1" applyAlignment="1">
      <alignment vertical="center"/>
    </xf>
    <xf numFmtId="9" fontId="42" fillId="0" borderId="17" xfId="5" applyFont="1" applyFill="1" applyBorder="1" applyAlignment="1">
      <alignment horizontal="center"/>
    </xf>
    <xf numFmtId="0" fontId="21" fillId="0" borderId="18" xfId="0" applyFont="1" applyBorder="1" applyAlignment="1">
      <alignment horizontal="center"/>
    </xf>
    <xf numFmtId="0" fontId="21" fillId="0" borderId="24" xfId="0" applyFont="1" applyBorder="1" applyAlignment="1">
      <alignment horizontal="center"/>
    </xf>
    <xf numFmtId="9" fontId="32" fillId="0" borderId="17" xfId="5" applyFont="1" applyFill="1" applyBorder="1" applyAlignment="1">
      <alignment horizontal="center" vertical="center" wrapText="1"/>
    </xf>
    <xf numFmtId="10" fontId="21" fillId="0" borderId="17" xfId="5" applyNumberFormat="1" applyFont="1" applyFill="1" applyBorder="1" applyAlignment="1">
      <alignment horizontal="center" wrapText="1"/>
    </xf>
    <xf numFmtId="0" fontId="14" fillId="0" borderId="18" xfId="0" applyFont="1" applyBorder="1" applyAlignment="1"/>
    <xf numFmtId="0" fontId="14" fillId="0" borderId="1" xfId="0" applyFont="1" applyBorder="1" applyAlignment="1"/>
    <xf numFmtId="0" fontId="31" fillId="2" borderId="18" xfId="0" applyFont="1" applyFill="1" applyBorder="1" applyAlignment="1">
      <alignment horizontal="left"/>
    </xf>
    <xf numFmtId="0" fontId="31" fillId="2" borderId="19" xfId="0" applyFont="1" applyFill="1" applyBorder="1" applyAlignment="1">
      <alignment horizontal="left"/>
    </xf>
    <xf numFmtId="0" fontId="32" fillId="0" borderId="0" xfId="0" applyFont="1" applyBorder="1" applyAlignment="1">
      <alignment horizontal="center"/>
    </xf>
    <xf numFmtId="9" fontId="32" fillId="0" borderId="0" xfId="5" applyNumberFormat="1" applyFont="1" applyFill="1" applyBorder="1" applyAlignment="1">
      <alignment horizontal="center" wrapText="1"/>
    </xf>
    <xf numFmtId="3" fontId="32" fillId="0" borderId="0" xfId="0" applyNumberFormat="1" applyFont="1" applyBorder="1" applyAlignment="1">
      <alignment horizontal="center" wrapText="1"/>
    </xf>
    <xf numFmtId="9" fontId="12" fillId="0" borderId="0" xfId="5" applyNumberFormat="1" applyFont="1" applyBorder="1" applyAlignment="1">
      <alignment horizontal="center" wrapText="1"/>
    </xf>
    <xf numFmtId="0" fontId="27" fillId="2" borderId="0" xfId="0" applyFont="1" applyFill="1" applyBorder="1" applyAlignment="1">
      <alignment horizontal="center" vertical="center"/>
    </xf>
    <xf numFmtId="164" fontId="55" fillId="2" borderId="0" xfId="0" applyNumberFormat="1" applyFont="1" applyFill="1" applyBorder="1" applyAlignment="1">
      <alignment horizontal="center" vertical="center"/>
    </xf>
    <xf numFmtId="166" fontId="50" fillId="0" borderId="17" xfId="0" applyNumberFormat="1" applyFont="1" applyFill="1" applyBorder="1" applyAlignment="1">
      <alignment horizontal="center"/>
    </xf>
    <xf numFmtId="9" fontId="1" fillId="0" borderId="17" xfId="5" applyFont="1" applyBorder="1" applyAlignment="1">
      <alignment horizontal="center"/>
    </xf>
    <xf numFmtId="10" fontId="37" fillId="0" borderId="1" xfId="5" applyNumberFormat="1" applyFont="1" applyBorder="1" applyAlignment="1">
      <alignment horizontal="center"/>
    </xf>
    <xf numFmtId="9" fontId="18" fillId="0" borderId="17" xfId="0" applyNumberFormat="1" applyFont="1" applyBorder="1" applyAlignment="1">
      <alignment horizontal="center"/>
    </xf>
    <xf numFmtId="0" fontId="3" fillId="0" borderId="0" xfId="0" applyFont="1" applyBorder="1" applyProtection="1">
      <protection locked="0"/>
    </xf>
    <xf numFmtId="0" fontId="3" fillId="7" borderId="2" xfId="0" applyFont="1" applyFill="1" applyBorder="1" applyAlignment="1" applyProtection="1">
      <alignment horizontal="center"/>
      <protection locked="0"/>
    </xf>
    <xf numFmtId="0" fontId="0" fillId="0" borderId="0" xfId="0" applyProtection="1">
      <protection locked="0"/>
    </xf>
    <xf numFmtId="9" fontId="12" fillId="7" borderId="17" xfId="5" applyFont="1" applyFill="1" applyBorder="1" applyAlignment="1" applyProtection="1">
      <alignment horizontal="center" vertical="center" wrapText="1"/>
      <protection locked="0"/>
    </xf>
    <xf numFmtId="9" fontId="42" fillId="7" borderId="17" xfId="5" applyFont="1" applyFill="1" applyBorder="1" applyAlignment="1" applyProtection="1">
      <alignment horizontal="center"/>
      <protection locked="0"/>
    </xf>
    <xf numFmtId="9" fontId="42" fillId="7" borderId="28" xfId="5" applyFont="1" applyFill="1" applyBorder="1" applyAlignment="1" applyProtection="1">
      <alignment horizontal="center"/>
      <protection locked="0"/>
    </xf>
    <xf numFmtId="0" fontId="0" fillId="2" borderId="0" xfId="0" applyFill="1" applyProtection="1"/>
    <xf numFmtId="0" fontId="7" fillId="2" borderId="0" xfId="0" applyFont="1" applyFill="1" applyAlignment="1" applyProtection="1">
      <alignment vertical="center"/>
    </xf>
    <xf numFmtId="0" fontId="8" fillId="2" borderId="0" xfId="0" applyFont="1" applyFill="1" applyAlignment="1" applyProtection="1">
      <alignment horizontal="left" vertical="center"/>
    </xf>
    <xf numFmtId="0" fontId="0" fillId="0" borderId="0" xfId="0" applyBorder="1" applyAlignment="1" applyProtection="1">
      <alignment horizontal="left"/>
    </xf>
    <xf numFmtId="164"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0" xfId="0" applyProtection="1"/>
    <xf numFmtId="9" fontId="0" fillId="0" borderId="0" xfId="5" applyFont="1" applyBorder="1" applyAlignment="1" applyProtection="1">
      <alignment horizontal="center"/>
    </xf>
    <xf numFmtId="0" fontId="47" fillId="5" borderId="17" xfId="0" applyFont="1" applyFill="1" applyBorder="1" applyAlignment="1" applyProtection="1">
      <alignment horizontal="center"/>
    </xf>
    <xf numFmtId="0" fontId="24" fillId="2" borderId="17" xfId="0" applyFont="1" applyFill="1" applyBorder="1" applyAlignment="1" applyProtection="1">
      <alignment horizontal="center"/>
    </xf>
    <xf numFmtId="166" fontId="24" fillId="0" borderId="17" xfId="0" applyNumberFormat="1" applyFont="1" applyFill="1" applyBorder="1" applyAlignment="1">
      <alignment horizontal="center"/>
    </xf>
    <xf numFmtId="0" fontId="5" fillId="2" borderId="0" xfId="0" applyFont="1" applyFill="1" applyAlignment="1" applyProtection="1">
      <alignment vertical="top"/>
    </xf>
    <xf numFmtId="0" fontId="13" fillId="0" borderId="0" xfId="0" applyFont="1" applyAlignment="1" applyProtection="1"/>
    <xf numFmtId="0" fontId="12" fillId="0"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18" fillId="0" borderId="0" xfId="0" applyFont="1" applyFill="1" applyBorder="1" applyAlignment="1" applyProtection="1"/>
    <xf numFmtId="0" fontId="0" fillId="0" borderId="0" xfId="0" applyFill="1" applyBorder="1" applyProtection="1"/>
    <xf numFmtId="0" fontId="52" fillId="0" borderId="0" xfId="0" applyFont="1" applyFill="1" applyBorder="1" applyProtection="1"/>
    <xf numFmtId="0" fontId="18" fillId="0" borderId="0" xfId="0" applyFont="1" applyFill="1" applyBorder="1" applyAlignment="1" applyProtection="1">
      <alignment horizontal="center"/>
    </xf>
    <xf numFmtId="0" fontId="0" fillId="0" borderId="0" xfId="0" applyAlignment="1" applyProtection="1">
      <alignment horizontal="left" wrapText="1"/>
    </xf>
    <xf numFmtId="9" fontId="42" fillId="0" borderId="28" xfId="5" applyFont="1" applyFill="1" applyBorder="1" applyAlignment="1">
      <alignment horizontal="center"/>
    </xf>
    <xf numFmtId="0" fontId="0" fillId="0" borderId="0" xfId="0" applyFont="1"/>
    <xf numFmtId="10" fontId="18" fillId="7" borderId="17" xfId="0" applyNumberFormat="1" applyFont="1" applyFill="1" applyBorder="1" applyAlignment="1" applyProtection="1">
      <alignment horizontal="center"/>
      <protection locked="0"/>
    </xf>
    <xf numFmtId="0" fontId="10" fillId="0" borderId="0" xfId="0" applyFont="1" applyAlignment="1">
      <alignment horizontal="justify" vertical="justify" wrapText="1"/>
    </xf>
    <xf numFmtId="0" fontId="5" fillId="2" borderId="0" xfId="0" applyFont="1" applyFill="1" applyAlignment="1">
      <alignment horizontal="center" vertical="top"/>
    </xf>
    <xf numFmtId="0" fontId="3" fillId="0" borderId="6" xfId="0" applyFont="1" applyBorder="1" applyAlignment="1">
      <alignment horizontal="right"/>
    </xf>
    <xf numFmtId="0" fontId="3" fillId="0" borderId="0" xfId="0" applyFont="1" applyBorder="1" applyAlignment="1">
      <alignment horizontal="right"/>
    </xf>
    <xf numFmtId="0" fontId="11" fillId="0" borderId="0" xfId="0" applyFont="1" applyAlignment="1">
      <alignment horizontal="left" vertical="top" wrapText="1"/>
    </xf>
    <xf numFmtId="0" fontId="4" fillId="7" borderId="1" xfId="2" applyFill="1" applyBorder="1" applyAlignment="1" applyProtection="1">
      <alignment horizontal="left"/>
      <protection locked="0"/>
    </xf>
    <xf numFmtId="0" fontId="9" fillId="7" borderId="1" xfId="2" applyFont="1" applyFill="1" applyBorder="1" applyAlignment="1" applyProtection="1">
      <alignment horizontal="left"/>
      <protection locked="0"/>
    </xf>
    <xf numFmtId="0" fontId="3" fillId="0" borderId="9" xfId="0" applyFont="1" applyBorder="1" applyAlignment="1">
      <alignment horizontal="center"/>
    </xf>
    <xf numFmtId="0" fontId="3" fillId="7" borderId="2" xfId="0" applyFont="1" applyFill="1" applyBorder="1" applyAlignment="1" applyProtection="1">
      <alignment horizontal="left"/>
      <protection locked="0"/>
    </xf>
    <xf numFmtId="165" fontId="3" fillId="7" borderId="1" xfId="0" applyNumberFormat="1" applyFont="1" applyFill="1" applyBorder="1" applyAlignment="1" applyProtection="1">
      <alignment horizontal="left"/>
      <protection locked="0"/>
    </xf>
    <xf numFmtId="0" fontId="3" fillId="7" borderId="1"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166" fontId="21" fillId="7" borderId="17" xfId="0" applyNumberFormat="1" applyFont="1" applyFill="1" applyBorder="1" applyAlignment="1">
      <alignment horizontal="center"/>
    </xf>
    <xf numFmtId="3" fontId="32" fillId="0" borderId="18" xfId="0" applyNumberFormat="1" applyFont="1" applyBorder="1" applyAlignment="1">
      <alignment horizontal="center" wrapText="1"/>
    </xf>
    <xf numFmtId="3" fontId="32" fillId="0" borderId="19" xfId="0" applyNumberFormat="1" applyFont="1" applyBorder="1" applyAlignment="1">
      <alignment horizontal="center" wrapText="1"/>
    </xf>
    <xf numFmtId="0" fontId="42" fillId="0" borderId="17" xfId="0" applyFont="1" applyFill="1" applyBorder="1" applyAlignment="1">
      <alignment horizontal="left"/>
    </xf>
    <xf numFmtId="3" fontId="1" fillId="7" borderId="18" xfId="1" applyNumberFormat="1" applyFont="1" applyFill="1" applyBorder="1" applyAlignment="1" applyProtection="1">
      <alignment horizontal="center" wrapText="1"/>
      <protection locked="0"/>
    </xf>
    <xf numFmtId="3" fontId="1" fillId="7" borderId="19" xfId="1" applyNumberFormat="1" applyFont="1" applyFill="1" applyBorder="1" applyAlignment="1" applyProtection="1">
      <alignment horizontal="center" wrapText="1"/>
      <protection locked="0"/>
    </xf>
    <xf numFmtId="3" fontId="21" fillId="7" borderId="18" xfId="1" applyNumberFormat="1" applyFont="1" applyFill="1" applyBorder="1" applyAlignment="1" applyProtection="1">
      <alignment horizontal="center" wrapText="1"/>
      <protection locked="0"/>
    </xf>
    <xf numFmtId="3" fontId="21" fillId="7" borderId="19" xfId="1" applyNumberFormat="1" applyFont="1" applyFill="1" applyBorder="1" applyAlignment="1" applyProtection="1">
      <alignment horizontal="center" wrapText="1"/>
      <protection locked="0"/>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2" fillId="0" borderId="23" xfId="0" applyFont="1" applyFill="1" applyBorder="1" applyAlignment="1">
      <alignment horizontal="center"/>
    </xf>
    <xf numFmtId="0" fontId="18" fillId="5" borderId="17" xfId="0" applyFont="1" applyFill="1" applyBorder="1" applyAlignment="1">
      <alignment horizontal="center" vertical="center"/>
    </xf>
    <xf numFmtId="0" fontId="25" fillId="4" borderId="0" xfId="0" applyFont="1" applyFill="1" applyBorder="1" applyAlignment="1">
      <alignment horizontal="center" vertical="top" wrapText="1"/>
    </xf>
    <xf numFmtId="0" fontId="24" fillId="0" borderId="17" xfId="0" applyFont="1" applyFill="1" applyBorder="1" applyAlignment="1">
      <alignment horizontal="left"/>
    </xf>
    <xf numFmtId="164" fontId="42" fillId="0" borderId="18" xfId="4" applyFont="1" applyFill="1" applyBorder="1" applyAlignment="1">
      <alignment horizontal="center"/>
    </xf>
    <xf numFmtId="164" fontId="42" fillId="0" borderId="1" xfId="4" applyFont="1" applyFill="1" applyBorder="1" applyAlignment="1">
      <alignment horizontal="center"/>
    </xf>
    <xf numFmtId="164" fontId="42" fillId="0" borderId="19" xfId="4" applyFont="1" applyFill="1" applyBorder="1" applyAlignment="1">
      <alignment horizontal="center"/>
    </xf>
    <xf numFmtId="9" fontId="12" fillId="0" borderId="18" xfId="5" applyNumberFormat="1" applyFont="1" applyBorder="1" applyAlignment="1">
      <alignment horizontal="center" wrapText="1"/>
    </xf>
    <xf numFmtId="9" fontId="12" fillId="0" borderId="1" xfId="5" applyNumberFormat="1" applyFont="1" applyBorder="1" applyAlignment="1">
      <alignment horizontal="center" wrapText="1"/>
    </xf>
    <xf numFmtId="9" fontId="12" fillId="0" borderId="19" xfId="5" applyNumberFormat="1" applyFont="1" applyBorder="1" applyAlignment="1">
      <alignment horizontal="center" wrapText="1"/>
    </xf>
    <xf numFmtId="0" fontId="25" fillId="4" borderId="27" xfId="0" applyFont="1" applyFill="1" applyBorder="1" applyAlignment="1">
      <alignment horizontal="center"/>
    </xf>
    <xf numFmtId="0" fontId="25" fillId="4" borderId="2" xfId="0" applyFont="1" applyFill="1" applyBorder="1" applyAlignment="1">
      <alignment horizontal="center"/>
    </xf>
    <xf numFmtId="166" fontId="50" fillId="16" borderId="18" xfId="0" applyNumberFormat="1" applyFont="1" applyFill="1" applyBorder="1" applyAlignment="1">
      <alignment horizontal="center"/>
    </xf>
    <xf numFmtId="166" fontId="50" fillId="16" borderId="1" xfId="0" applyNumberFormat="1" applyFont="1" applyFill="1" applyBorder="1" applyAlignment="1">
      <alignment horizontal="center"/>
    </xf>
    <xf numFmtId="166" fontId="50" fillId="16" borderId="19" xfId="0" applyNumberFormat="1" applyFont="1" applyFill="1" applyBorder="1" applyAlignment="1">
      <alignment horizontal="center"/>
    </xf>
    <xf numFmtId="0" fontId="21" fillId="0" borderId="18" xfId="0" applyFont="1" applyBorder="1" applyAlignment="1">
      <alignment horizontal="left"/>
    </xf>
    <xf numFmtId="0" fontId="21" fillId="0" borderId="1" xfId="0" applyFont="1" applyBorder="1" applyAlignment="1">
      <alignment horizontal="left"/>
    </xf>
    <xf numFmtId="0" fontId="21" fillId="0" borderId="19" xfId="0" applyFont="1" applyBorder="1" applyAlignment="1">
      <alignment horizontal="left"/>
    </xf>
    <xf numFmtId="164" fontId="21" fillId="17" borderId="18" xfId="4" applyFont="1" applyFill="1" applyBorder="1" applyAlignment="1" applyProtection="1">
      <alignment horizontal="right" vertical="center"/>
      <protection locked="0"/>
    </xf>
    <xf numFmtId="164" fontId="21" fillId="17" borderId="1" xfId="4" applyFont="1" applyFill="1" applyBorder="1" applyAlignment="1" applyProtection="1">
      <alignment horizontal="right" vertical="center"/>
      <protection locked="0"/>
    </xf>
    <xf numFmtId="164" fontId="21" fillId="17" borderId="19" xfId="4" applyFont="1" applyFill="1" applyBorder="1" applyAlignment="1" applyProtection="1">
      <alignment horizontal="right" vertical="center"/>
      <protection locked="0"/>
    </xf>
    <xf numFmtId="172" fontId="50" fillId="0" borderId="17" xfId="5" applyNumberFormat="1" applyFont="1" applyBorder="1" applyAlignment="1">
      <alignment horizontal="center"/>
    </xf>
    <xf numFmtId="164" fontId="50" fillId="0" borderId="17" xfId="4" applyFont="1" applyFill="1" applyBorder="1" applyAlignment="1">
      <alignment horizontal="center" vertical="center"/>
    </xf>
    <xf numFmtId="0" fontId="0" fillId="0" borderId="17" xfId="0" applyFont="1" applyBorder="1" applyAlignment="1">
      <alignment horizontal="center" vertical="center" wrapText="1"/>
    </xf>
    <xf numFmtId="3" fontId="21" fillId="0" borderId="18" xfId="1" applyNumberFormat="1" applyFont="1" applyFill="1" applyBorder="1" applyAlignment="1">
      <alignment horizontal="center" wrapText="1"/>
    </xf>
    <xf numFmtId="3" fontId="21" fillId="0" borderId="19" xfId="1" applyNumberFormat="1" applyFont="1" applyFill="1" applyBorder="1" applyAlignment="1">
      <alignment horizontal="center" wrapText="1"/>
    </xf>
    <xf numFmtId="3" fontId="0" fillId="7" borderId="18" xfId="1" applyNumberFormat="1" applyFont="1" applyFill="1" applyBorder="1" applyAlignment="1" applyProtection="1">
      <alignment horizontal="center" wrapText="1"/>
      <protection locked="0"/>
    </xf>
    <xf numFmtId="3" fontId="0" fillId="7" borderId="19" xfId="1" applyNumberFormat="1" applyFont="1" applyFill="1" applyBorder="1" applyAlignment="1" applyProtection="1">
      <alignment horizontal="center" wrapText="1"/>
      <protection locked="0"/>
    </xf>
    <xf numFmtId="164" fontId="32" fillId="0" borderId="17" xfId="4" applyNumberFormat="1" applyFont="1" applyFill="1" applyBorder="1" applyAlignment="1">
      <alignment horizontal="center"/>
    </xf>
    <xf numFmtId="164" fontId="12" fillId="2" borderId="18" xfId="4" applyFont="1" applyFill="1" applyBorder="1" applyAlignment="1">
      <alignment horizontal="right"/>
    </xf>
    <xf numFmtId="164" fontId="12" fillId="2" borderId="1" xfId="4" applyFont="1" applyFill="1" applyBorder="1" applyAlignment="1">
      <alignment horizontal="right"/>
    </xf>
    <xf numFmtId="164" fontId="12" fillId="2" borderId="19" xfId="4" applyFont="1" applyFill="1" applyBorder="1" applyAlignment="1">
      <alignment horizontal="right"/>
    </xf>
    <xf numFmtId="3" fontId="42" fillId="7" borderId="18" xfId="1" applyNumberFormat="1" applyFont="1" applyFill="1" applyBorder="1" applyAlignment="1" applyProtection="1">
      <alignment horizontal="center"/>
      <protection locked="0"/>
    </xf>
    <xf numFmtId="3" fontId="42" fillId="7" borderId="19" xfId="1" applyNumberFormat="1" applyFont="1" applyFill="1" applyBorder="1" applyAlignment="1" applyProtection="1">
      <alignment horizontal="center"/>
      <protection locked="0"/>
    </xf>
    <xf numFmtId="0" fontId="27" fillId="10" borderId="31" xfId="0" applyFont="1" applyFill="1" applyBorder="1" applyAlignment="1">
      <alignment horizontal="center" vertical="center"/>
    </xf>
    <xf numFmtId="0" fontId="27" fillId="10" borderId="32" xfId="0" applyFont="1" applyFill="1" applyBorder="1" applyAlignment="1">
      <alignment horizontal="center" vertical="center"/>
    </xf>
    <xf numFmtId="0" fontId="12" fillId="0" borderId="0" xfId="0" applyFont="1" applyFill="1" applyBorder="1" applyAlignment="1">
      <alignment horizontal="center" vertical="top" wrapText="1"/>
    </xf>
    <xf numFmtId="0" fontId="25" fillId="0" borderId="0" xfId="0" applyFont="1" applyFill="1" applyBorder="1" applyAlignment="1">
      <alignment horizontal="center" vertical="center"/>
    </xf>
    <xf numFmtId="164" fontId="55" fillId="10" borderId="32" xfId="0" applyNumberFormat="1" applyFont="1" applyFill="1" applyBorder="1" applyAlignment="1">
      <alignment horizontal="center" vertical="center"/>
    </xf>
    <xf numFmtId="164" fontId="55" fillId="10" borderId="33" xfId="0" applyNumberFormat="1" applyFont="1" applyFill="1" applyBorder="1" applyAlignment="1">
      <alignment horizontal="center" vertical="center"/>
    </xf>
    <xf numFmtId="1" fontId="0" fillId="0" borderId="18" xfId="0" applyNumberFormat="1" applyFont="1" applyFill="1" applyBorder="1" applyAlignment="1">
      <alignment horizontal="center"/>
    </xf>
    <xf numFmtId="1" fontId="0" fillId="0" borderId="19" xfId="0" applyNumberFormat="1" applyFont="1" applyFill="1" applyBorder="1" applyAlignment="1">
      <alignment horizontal="center"/>
    </xf>
    <xf numFmtId="4" fontId="21" fillId="7" borderId="18" xfId="0" applyNumberFormat="1" applyFont="1" applyFill="1" applyBorder="1" applyAlignment="1" applyProtection="1">
      <alignment horizontal="center"/>
      <protection locked="0"/>
    </xf>
    <xf numFmtId="4" fontId="21" fillId="7" borderId="19" xfId="0" applyNumberFormat="1" applyFont="1" applyFill="1" applyBorder="1" applyAlignment="1" applyProtection="1">
      <alignment horizontal="center"/>
      <protection locked="0"/>
    </xf>
    <xf numFmtId="0" fontId="18" fillId="5" borderId="18"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42" fillId="0" borderId="18" xfId="0" applyFont="1" applyFill="1" applyBorder="1" applyAlignment="1">
      <alignment horizontal="left"/>
    </xf>
    <xf numFmtId="0" fontId="42" fillId="0" borderId="1" xfId="0" applyFont="1" applyFill="1" applyBorder="1" applyAlignment="1">
      <alignment horizontal="left"/>
    </xf>
    <xf numFmtId="0" fontId="42" fillId="0" borderId="19" xfId="0" applyFont="1" applyFill="1" applyBorder="1" applyAlignment="1">
      <alignment horizontal="left"/>
    </xf>
    <xf numFmtId="0" fontId="25" fillId="4" borderId="18" xfId="0" applyFont="1" applyFill="1" applyBorder="1" applyAlignment="1">
      <alignment horizontal="right"/>
    </xf>
    <xf numFmtId="0" fontId="25" fillId="4" borderId="1" xfId="0" applyFont="1" applyFill="1" applyBorder="1" applyAlignment="1">
      <alignment horizontal="right"/>
    </xf>
    <xf numFmtId="0" fontId="18" fillId="5" borderId="23" xfId="0" applyFont="1" applyFill="1" applyBorder="1" applyAlignment="1">
      <alignment horizontal="center"/>
    </xf>
    <xf numFmtId="0" fontId="42" fillId="0" borderId="25" xfId="0" applyFont="1" applyFill="1" applyBorder="1" applyAlignment="1">
      <alignment horizontal="left"/>
    </xf>
    <xf numFmtId="0" fontId="42" fillId="0" borderId="21" xfId="0" applyFont="1" applyFill="1" applyBorder="1" applyAlignment="1">
      <alignment horizontal="left"/>
    </xf>
    <xf numFmtId="0" fontId="42" fillId="0" borderId="22" xfId="0" applyFont="1" applyFill="1" applyBorder="1" applyAlignment="1">
      <alignment horizontal="left"/>
    </xf>
    <xf numFmtId="3" fontId="32" fillId="0" borderId="17" xfId="1" applyNumberFormat="1" applyFont="1" applyFill="1" applyBorder="1" applyAlignment="1">
      <alignment horizontal="center"/>
    </xf>
    <xf numFmtId="3" fontId="42" fillId="0" borderId="17" xfId="1" applyNumberFormat="1" applyFont="1" applyFill="1" applyBorder="1" applyAlignment="1">
      <alignment horizontal="center"/>
    </xf>
    <xf numFmtId="164" fontId="12" fillId="6" borderId="17" xfId="4" applyFont="1" applyFill="1" applyBorder="1" applyAlignment="1">
      <alignment horizontal="center"/>
    </xf>
    <xf numFmtId="3" fontId="42" fillId="0" borderId="18" xfId="1" applyNumberFormat="1" applyFont="1" applyFill="1" applyBorder="1" applyAlignment="1">
      <alignment horizontal="center"/>
    </xf>
    <xf numFmtId="3" fontId="42" fillId="0" borderId="19" xfId="1" applyNumberFormat="1" applyFont="1" applyFill="1" applyBorder="1" applyAlignment="1">
      <alignment horizontal="center"/>
    </xf>
    <xf numFmtId="0" fontId="21" fillId="7" borderId="17" xfId="0" applyFont="1" applyFill="1" applyBorder="1" applyAlignment="1" applyProtection="1">
      <alignment horizontal="center"/>
      <protection locked="0"/>
    </xf>
    <xf numFmtId="0" fontId="25" fillId="4" borderId="17" xfId="0" applyFont="1" applyFill="1" applyBorder="1" applyAlignment="1">
      <alignment horizontal="center" vertical="center"/>
    </xf>
    <xf numFmtId="3" fontId="18"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4" fontId="50" fillId="0" borderId="17" xfId="4" applyFont="1" applyFill="1" applyBorder="1" applyAlignment="1">
      <alignment horizontal="center"/>
    </xf>
    <xf numFmtId="10" fontId="32" fillId="7" borderId="17" xfId="1" applyNumberFormat="1" applyFont="1" applyFill="1" applyBorder="1" applyAlignment="1" applyProtection="1">
      <alignment horizontal="center"/>
      <protection locked="0"/>
    </xf>
    <xf numFmtId="164" fontId="32" fillId="0" borderId="17" xfId="4" applyFont="1" applyFill="1" applyBorder="1" applyAlignment="1">
      <alignment horizontal="center"/>
    </xf>
    <xf numFmtId="1" fontId="32" fillId="7" borderId="17" xfId="5" applyNumberFormat="1" applyFont="1" applyFill="1" applyBorder="1" applyAlignment="1" applyProtection="1">
      <alignment horizontal="center"/>
      <protection locked="0"/>
    </xf>
    <xf numFmtId="0" fontId="42" fillId="0" borderId="28" xfId="0" applyFont="1" applyFill="1" applyBorder="1" applyAlignment="1">
      <alignment horizontal="left"/>
    </xf>
    <xf numFmtId="1" fontId="32" fillId="7" borderId="28" xfId="5" applyNumberFormat="1" applyFont="1" applyFill="1" applyBorder="1" applyAlignment="1" applyProtection="1">
      <alignment horizontal="center"/>
      <protection locked="0"/>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3" fontId="0" fillId="0" borderId="0" xfId="0" applyNumberFormat="1" applyFont="1" applyFill="1" applyBorder="1" applyAlignment="1">
      <alignment horizontal="center"/>
    </xf>
    <xf numFmtId="0" fontId="21" fillId="0" borderId="18" xfId="0" applyFont="1" applyBorder="1" applyAlignment="1">
      <alignment horizontal="center"/>
    </xf>
    <xf numFmtId="0" fontId="21" fillId="0" borderId="24" xfId="0" applyFont="1" applyBorder="1" applyAlignment="1">
      <alignment horizontal="center"/>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9" fontId="32" fillId="0" borderId="18" xfId="5" applyNumberFormat="1" applyFont="1" applyFill="1" applyBorder="1" applyAlignment="1">
      <alignment horizontal="center" wrapText="1"/>
    </xf>
    <xf numFmtId="9" fontId="32" fillId="0" borderId="1" xfId="5" applyNumberFormat="1" applyFont="1" applyFill="1" applyBorder="1" applyAlignment="1">
      <alignment horizontal="center" wrapText="1"/>
    </xf>
    <xf numFmtId="9" fontId="32" fillId="0" borderId="19" xfId="5" applyNumberFormat="1" applyFont="1" applyFill="1" applyBorder="1" applyAlignment="1">
      <alignment horizontal="center" wrapText="1"/>
    </xf>
    <xf numFmtId="0" fontId="12" fillId="5" borderId="17" xfId="0" applyFont="1" applyFill="1" applyBorder="1" applyAlignment="1">
      <alignment horizontal="left"/>
    </xf>
    <xf numFmtId="0" fontId="12" fillId="5" borderId="17" xfId="0" applyFont="1" applyFill="1" applyBorder="1" applyAlignment="1">
      <alignment horizontal="center"/>
    </xf>
    <xf numFmtId="0" fontId="42" fillId="7" borderId="18" xfId="0" applyFont="1" applyFill="1" applyBorder="1" applyAlignment="1" applyProtection="1">
      <alignment horizontal="left"/>
      <protection locked="0"/>
    </xf>
    <xf numFmtId="0" fontId="42" fillId="7" borderId="1" xfId="0" applyFont="1" applyFill="1" applyBorder="1" applyAlignment="1" applyProtection="1">
      <alignment horizontal="left"/>
      <protection locked="0"/>
    </xf>
    <xf numFmtId="0" fontId="42" fillId="7" borderId="19" xfId="0" applyFont="1" applyFill="1" applyBorder="1" applyAlignment="1" applyProtection="1">
      <alignment horizontal="left"/>
      <protection locked="0"/>
    </xf>
    <xf numFmtId="166" fontId="18" fillId="5" borderId="23" xfId="0" applyNumberFormat="1" applyFont="1" applyFill="1" applyBorder="1" applyAlignment="1">
      <alignment horizontal="center"/>
    </xf>
    <xf numFmtId="0" fontId="24" fillId="0" borderId="18" xfId="0" applyFont="1" applyFill="1" applyBorder="1" applyAlignment="1">
      <alignment horizontal="left"/>
    </xf>
    <xf numFmtId="0" fontId="24" fillId="0" borderId="1" xfId="0" applyFont="1" applyFill="1" applyBorder="1" applyAlignment="1">
      <alignment horizontal="left"/>
    </xf>
    <xf numFmtId="0" fontId="24" fillId="0" borderId="19" xfId="0" applyFont="1" applyFill="1" applyBorder="1" applyAlignment="1">
      <alignment horizontal="left"/>
    </xf>
    <xf numFmtId="0" fontId="26" fillId="4" borderId="17" xfId="0" applyFont="1" applyFill="1" applyBorder="1" applyAlignment="1">
      <alignment horizontal="center" vertical="center"/>
    </xf>
    <xf numFmtId="1" fontId="15" fillId="6" borderId="17" xfId="0" applyNumberFormat="1" applyFont="1" applyFill="1" applyBorder="1" applyAlignment="1">
      <alignment horizontal="center"/>
    </xf>
    <xf numFmtId="167" fontId="32" fillId="0" borderId="17" xfId="0" applyNumberFormat="1" applyFont="1" applyFill="1" applyBorder="1" applyAlignment="1">
      <alignment horizontal="center"/>
    </xf>
    <xf numFmtId="0" fontId="42" fillId="7" borderId="17" xfId="0" applyFont="1" applyFill="1" applyBorder="1" applyAlignment="1" applyProtection="1">
      <alignment horizontal="left"/>
      <protection locked="0"/>
    </xf>
    <xf numFmtId="9" fontId="42" fillId="0" borderId="17" xfId="5" applyFont="1" applyFill="1" applyBorder="1" applyAlignment="1">
      <alignment horizontal="center"/>
    </xf>
    <xf numFmtId="164" fontId="42" fillId="0" borderId="17" xfId="4" applyNumberFormat="1" applyFont="1" applyFill="1" applyBorder="1" applyAlignment="1">
      <alignment horizontal="center"/>
    </xf>
    <xf numFmtId="9" fontId="42" fillId="0" borderId="28" xfId="5" applyFont="1" applyFill="1" applyBorder="1" applyAlignment="1">
      <alignment horizontal="center"/>
    </xf>
    <xf numFmtId="164" fontId="42" fillId="0" borderId="28" xfId="4" applyFont="1" applyFill="1" applyBorder="1" applyAlignment="1">
      <alignment horizontal="center"/>
    </xf>
    <xf numFmtId="0" fontId="26" fillId="0" borderId="0" xfId="0" applyFont="1" applyFill="1" applyBorder="1" applyAlignment="1">
      <alignment horizontal="center" vertical="center"/>
    </xf>
    <xf numFmtId="1" fontId="26" fillId="0" borderId="0"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0" fontId="22" fillId="0" borderId="0" xfId="0" applyFont="1" applyFill="1" applyBorder="1" applyAlignment="1">
      <alignment horizontal="center"/>
    </xf>
    <xf numFmtId="0" fontId="19" fillId="0" borderId="0" xfId="0" applyFont="1" applyFill="1" applyBorder="1" applyAlignment="1">
      <alignment horizontal="center"/>
    </xf>
    <xf numFmtId="1" fontId="31"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17" fillId="0" borderId="0" xfId="0" applyFont="1" applyFill="1" applyBorder="1" applyAlignment="1">
      <alignment horizontal="center" vertical="center" textRotation="90" wrapText="1"/>
    </xf>
    <xf numFmtId="0" fontId="19"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8" fillId="0" borderId="0" xfId="0" applyFont="1" applyFill="1" applyBorder="1" applyAlignment="1">
      <alignment horizontal="center"/>
    </xf>
    <xf numFmtId="3" fontId="0" fillId="0" borderId="0" xfId="1" applyNumberFormat="1" applyFont="1" applyFill="1" applyBorder="1" applyAlignment="1">
      <alignment horizontal="center" wrapText="1"/>
    </xf>
    <xf numFmtId="166" fontId="21" fillId="7" borderId="17" xfId="0" applyNumberFormat="1" applyFont="1" applyFill="1" applyBorder="1" applyAlignment="1" applyProtection="1">
      <alignment horizontal="center"/>
      <protection locked="0"/>
    </xf>
    <xf numFmtId="166" fontId="21" fillId="0" borderId="17" xfId="0" applyNumberFormat="1" applyFont="1" applyFill="1" applyBorder="1" applyAlignment="1">
      <alignment horizontal="center"/>
    </xf>
    <xf numFmtId="164" fontId="21" fillId="0" borderId="17" xfId="4" applyFont="1" applyFill="1" applyBorder="1" applyAlignment="1">
      <alignment horizontal="center"/>
    </xf>
    <xf numFmtId="10" fontId="32" fillId="9" borderId="17" xfId="1" applyNumberFormat="1" applyFont="1" applyFill="1" applyBorder="1" applyAlignment="1">
      <alignment horizontal="center" vertical="center"/>
    </xf>
    <xf numFmtId="0" fontId="32" fillId="9" borderId="18" xfId="0" applyFont="1" applyFill="1" applyBorder="1" applyAlignment="1">
      <alignment horizontal="center"/>
    </xf>
    <xf numFmtId="0" fontId="32" fillId="9" borderId="1" xfId="0" applyFont="1" applyFill="1" applyBorder="1" applyAlignment="1">
      <alignment horizontal="center"/>
    </xf>
    <xf numFmtId="0" fontId="32" fillId="9" borderId="19" xfId="0" applyFont="1" applyFill="1" applyBorder="1" applyAlignment="1">
      <alignment horizontal="center"/>
    </xf>
    <xf numFmtId="0" fontId="21" fillId="0" borderId="19" xfId="0" applyFont="1" applyBorder="1" applyAlignment="1">
      <alignment horizontal="center"/>
    </xf>
    <xf numFmtId="164" fontId="42" fillId="0" borderId="17" xfId="4" applyFont="1" applyFill="1" applyBorder="1" applyAlignment="1">
      <alignment horizontal="center"/>
    </xf>
    <xf numFmtId="3" fontId="42" fillId="6" borderId="18" xfId="1" applyNumberFormat="1" applyFont="1" applyFill="1" applyBorder="1" applyAlignment="1">
      <alignment horizontal="center"/>
    </xf>
    <xf numFmtId="3" fontId="42" fillId="6" borderId="19" xfId="1" applyNumberFormat="1" applyFont="1" applyFill="1" applyBorder="1" applyAlignment="1">
      <alignment horizontal="center"/>
    </xf>
    <xf numFmtId="0" fontId="0" fillId="0" borderId="17" xfId="0" applyFont="1" applyFill="1" applyBorder="1" applyAlignment="1">
      <alignment horizontal="center"/>
    </xf>
    <xf numFmtId="164" fontId="12" fillId="2" borderId="17" xfId="4" applyFont="1" applyFill="1" applyBorder="1" applyAlignment="1">
      <alignment horizontal="center"/>
    </xf>
    <xf numFmtId="3" fontId="32" fillId="6" borderId="18" xfId="1" applyNumberFormat="1" applyFont="1" applyFill="1" applyBorder="1" applyAlignment="1">
      <alignment horizontal="center"/>
    </xf>
    <xf numFmtId="3" fontId="32" fillId="6" borderId="19" xfId="1" applyNumberFormat="1" applyFont="1" applyFill="1" applyBorder="1" applyAlignment="1">
      <alignment horizontal="center"/>
    </xf>
    <xf numFmtId="164" fontId="32" fillId="0" borderId="18" xfId="4" applyFont="1" applyFill="1" applyBorder="1" applyAlignment="1">
      <alignment horizontal="center"/>
    </xf>
    <xf numFmtId="164" fontId="32" fillId="0" borderId="1" xfId="4" applyFont="1" applyFill="1" applyBorder="1" applyAlignment="1">
      <alignment horizontal="center"/>
    </xf>
    <xf numFmtId="164" fontId="32" fillId="0" borderId="19" xfId="4" applyFont="1" applyFill="1" applyBorder="1" applyAlignment="1">
      <alignment horizontal="center"/>
    </xf>
    <xf numFmtId="0" fontId="31" fillId="0" borderId="0" xfId="0" applyFont="1" applyFill="1" applyBorder="1" applyAlignment="1">
      <alignment horizontal="center" vertical="center" wrapText="1"/>
    </xf>
    <xf numFmtId="4" fontId="21" fillId="0" borderId="18" xfId="1" applyNumberFormat="1" applyFont="1" applyFill="1" applyBorder="1" applyAlignment="1">
      <alignment horizontal="center"/>
    </xf>
    <xf numFmtId="4" fontId="21" fillId="0" borderId="1" xfId="1" applyNumberFormat="1" applyFont="1" applyFill="1" applyBorder="1" applyAlignment="1">
      <alignment horizontal="center"/>
    </xf>
    <xf numFmtId="4" fontId="21" fillId="0" borderId="19" xfId="1" applyNumberFormat="1" applyFont="1" applyFill="1" applyBorder="1" applyAlignment="1">
      <alignment horizontal="center"/>
    </xf>
    <xf numFmtId="0" fontId="18" fillId="5" borderId="1" xfId="0" applyFont="1" applyFill="1" applyBorder="1" applyAlignment="1">
      <alignment horizontal="center" vertical="center"/>
    </xf>
    <xf numFmtId="0" fontId="0" fillId="0" borderId="0" xfId="0" applyFill="1" applyBorder="1" applyAlignment="1">
      <alignment horizontal="center"/>
    </xf>
    <xf numFmtId="0" fontId="0" fillId="0" borderId="0" xfId="0" applyFont="1" applyFill="1" applyBorder="1" applyAlignment="1">
      <alignment horizontal="center" vertical="center" wrapText="1"/>
    </xf>
    <xf numFmtId="10" fontId="21" fillId="0" borderId="18" xfId="1" applyNumberFormat="1" applyFont="1" applyFill="1" applyBorder="1" applyAlignment="1">
      <alignment horizontal="center"/>
    </xf>
    <xf numFmtId="10" fontId="21" fillId="0" borderId="1" xfId="1" applyNumberFormat="1" applyFont="1" applyFill="1" applyBorder="1" applyAlignment="1">
      <alignment horizontal="center"/>
    </xf>
    <xf numFmtId="10" fontId="21" fillId="0" borderId="19" xfId="1" applyNumberFormat="1" applyFont="1" applyFill="1" applyBorder="1" applyAlignment="1">
      <alignment horizontal="center"/>
    </xf>
    <xf numFmtId="167" fontId="42" fillId="0" borderId="17" xfId="0" applyNumberFormat="1" applyFont="1" applyFill="1" applyBorder="1" applyAlignment="1">
      <alignment horizontal="center"/>
    </xf>
    <xf numFmtId="3" fontId="32" fillId="6" borderId="17" xfId="1" applyNumberFormat="1" applyFont="1" applyFill="1" applyBorder="1" applyAlignment="1">
      <alignment horizontal="center"/>
    </xf>
    <xf numFmtId="3" fontId="18" fillId="7" borderId="17" xfId="1" applyNumberFormat="1" applyFont="1" applyFill="1" applyBorder="1" applyAlignment="1" applyProtection="1">
      <alignment horizontal="center"/>
      <protection locked="0"/>
    </xf>
    <xf numFmtId="0" fontId="24" fillId="0" borderId="28" xfId="0" applyFont="1" applyFill="1" applyBorder="1" applyAlignment="1">
      <alignment horizontal="left"/>
    </xf>
    <xf numFmtId="3" fontId="18" fillId="7" borderId="19" xfId="1" applyNumberFormat="1" applyFont="1" applyFill="1" applyBorder="1" applyAlignment="1" applyProtection="1">
      <alignment horizontal="center"/>
      <protection locked="0"/>
    </xf>
    <xf numFmtId="0" fontId="25" fillId="4" borderId="17" xfId="0" applyFont="1" applyFill="1" applyBorder="1" applyAlignment="1">
      <alignment horizontal="center"/>
    </xf>
    <xf numFmtId="1" fontId="25" fillId="4" borderId="17" xfId="0" applyNumberFormat="1" applyFont="1" applyFill="1" applyBorder="1" applyAlignment="1">
      <alignment horizontal="center" vertical="center"/>
    </xf>
    <xf numFmtId="0" fontId="18" fillId="5" borderId="23"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5" fillId="0" borderId="0" xfId="0" applyFont="1" applyFill="1" applyBorder="1" applyAlignment="1">
      <alignment horizontal="center" vertical="top" wrapText="1"/>
    </xf>
    <xf numFmtId="166" fontId="21" fillId="0" borderId="17" xfId="0" applyNumberFormat="1" applyFont="1" applyFill="1" applyBorder="1" applyAlignment="1" applyProtection="1">
      <alignment horizontal="center"/>
    </xf>
    <xf numFmtId="164" fontId="24" fillId="0" borderId="17" xfId="4" applyFont="1" applyFill="1" applyBorder="1" applyAlignment="1">
      <alignment horizontal="center" vertical="center"/>
    </xf>
    <xf numFmtId="0" fontId="20" fillId="0" borderId="0" xfId="0" applyFont="1" applyAlignment="1">
      <alignment horizontal="center"/>
    </xf>
    <xf numFmtId="0" fontId="20" fillId="5" borderId="17" xfId="0" applyFont="1" applyFill="1" applyBorder="1" applyAlignment="1">
      <alignment horizontal="center" vertical="center" wrapText="1"/>
    </xf>
    <xf numFmtId="0" fontId="25" fillId="4" borderId="17" xfId="0" applyFont="1" applyFill="1" applyBorder="1" applyAlignment="1">
      <alignment horizontal="right" vertical="center"/>
    </xf>
    <xf numFmtId="0" fontId="25" fillId="4" borderId="18" xfId="0" applyFont="1" applyFill="1" applyBorder="1" applyAlignment="1">
      <alignment horizontal="right" vertical="center"/>
    </xf>
    <xf numFmtId="0" fontId="18" fillId="5" borderId="20" xfId="0" applyFont="1" applyFill="1" applyBorder="1" applyAlignment="1">
      <alignment horizontal="center" vertical="center"/>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4" xfId="0" applyFont="1" applyFill="1" applyBorder="1" applyAlignment="1">
      <alignment horizontal="center" vertical="center"/>
    </xf>
    <xf numFmtId="0" fontId="19" fillId="5" borderId="18" xfId="0" applyFont="1" applyFill="1" applyBorder="1" applyAlignment="1">
      <alignment horizontal="center"/>
    </xf>
    <xf numFmtId="0" fontId="19" fillId="5" borderId="19" xfId="0" applyFont="1" applyFill="1" applyBorder="1" applyAlignment="1">
      <alignment horizontal="center"/>
    </xf>
    <xf numFmtId="0" fontId="18" fillId="5" borderId="18" xfId="0" applyFont="1" applyFill="1" applyBorder="1" applyAlignment="1">
      <alignment horizontal="center"/>
    </xf>
    <xf numFmtId="0" fontId="18" fillId="5" borderId="19" xfId="0" applyFont="1" applyFill="1" applyBorder="1" applyAlignment="1">
      <alignment horizontal="center"/>
    </xf>
    <xf numFmtId="166" fontId="24" fillId="11" borderId="18" xfId="0" applyNumberFormat="1" applyFont="1" applyFill="1" applyBorder="1" applyAlignment="1">
      <alignment horizontal="center"/>
    </xf>
    <xf numFmtId="166" fontId="24" fillId="11" borderId="1" xfId="0" applyNumberFormat="1" applyFont="1" applyFill="1" applyBorder="1" applyAlignment="1">
      <alignment horizontal="center"/>
    </xf>
    <xf numFmtId="166" fontId="24" fillId="11" borderId="19" xfId="0" applyNumberFormat="1" applyFont="1" applyFill="1" applyBorder="1" applyAlignment="1">
      <alignment horizontal="center"/>
    </xf>
    <xf numFmtId="0" fontId="12" fillId="0" borderId="0" xfId="0" applyFont="1" applyFill="1" applyBorder="1" applyAlignment="1">
      <alignment horizontal="right"/>
    </xf>
    <xf numFmtId="9" fontId="12" fillId="0" borderId="0" xfId="5" applyFont="1" applyFill="1" applyBorder="1" applyAlignment="1">
      <alignment horizontal="center" wrapText="1"/>
    </xf>
    <xf numFmtId="3" fontId="12" fillId="0" borderId="0" xfId="0" applyNumberFormat="1" applyFont="1" applyFill="1" applyBorder="1" applyAlignment="1">
      <alignment horizontal="center" wrapText="1"/>
    </xf>
    <xf numFmtId="0" fontId="25" fillId="4" borderId="1" xfId="0" applyFont="1" applyFill="1" applyBorder="1" applyAlignment="1">
      <alignment horizontal="center"/>
    </xf>
    <xf numFmtId="0" fontId="25" fillId="4" borderId="19" xfId="0" applyFont="1" applyFill="1" applyBorder="1" applyAlignment="1">
      <alignment horizontal="center"/>
    </xf>
    <xf numFmtId="0" fontId="25" fillId="0" borderId="0"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5" fillId="4" borderId="18" xfId="0" applyFont="1" applyFill="1" applyBorder="1" applyAlignment="1">
      <alignment horizontal="center" vertical="center"/>
    </xf>
    <xf numFmtId="0" fontId="25" fillId="4" borderId="1" xfId="0" applyFont="1" applyFill="1" applyBorder="1" applyAlignment="1">
      <alignment horizontal="center" vertical="center"/>
    </xf>
    <xf numFmtId="0" fontId="25" fillId="4" borderId="19" xfId="0" applyFont="1" applyFill="1" applyBorder="1" applyAlignment="1">
      <alignment horizontal="center" vertical="center"/>
    </xf>
    <xf numFmtId="3" fontId="21" fillId="0" borderId="18" xfId="0" applyNumberFormat="1" applyFont="1" applyBorder="1" applyAlignment="1">
      <alignment horizontal="center"/>
    </xf>
    <xf numFmtId="0" fontId="32" fillId="0" borderId="18" xfId="0" applyFont="1" applyBorder="1" applyAlignment="1">
      <alignment horizontal="center"/>
    </xf>
    <xf numFmtId="0" fontId="32" fillId="0" borderId="1" xfId="0" applyFont="1" applyBorder="1" applyAlignment="1">
      <alignment horizontal="center"/>
    </xf>
    <xf numFmtId="0" fontId="32" fillId="0" borderId="19" xfId="0" applyFont="1" applyBorder="1" applyAlignment="1">
      <alignment horizontal="center"/>
    </xf>
    <xf numFmtId="3" fontId="15" fillId="0" borderId="17" xfId="1" applyNumberFormat="1" applyFont="1" applyFill="1" applyBorder="1" applyAlignment="1">
      <alignment horizontal="center"/>
    </xf>
    <xf numFmtId="0" fontId="20" fillId="0" borderId="0" xfId="0" applyFont="1" applyFill="1" applyBorder="1" applyAlignment="1">
      <alignment horizontal="center"/>
    </xf>
    <xf numFmtId="166" fontId="18" fillId="0" borderId="0" xfId="0" applyNumberFormat="1" applyFont="1" applyFill="1" applyBorder="1" applyAlignment="1">
      <alignment horizontal="center" vertical="center"/>
    </xf>
    <xf numFmtId="164" fontId="51" fillId="10" borderId="18" xfId="0" applyNumberFormat="1" applyFont="1" applyFill="1" applyBorder="1" applyAlignment="1">
      <alignment horizontal="center"/>
    </xf>
    <xf numFmtId="0" fontId="51" fillId="10" borderId="1" xfId="0" applyFont="1" applyFill="1" applyBorder="1" applyAlignment="1">
      <alignment horizontal="center"/>
    </xf>
    <xf numFmtId="0" fontId="51" fillId="10" borderId="19" xfId="0" applyFont="1" applyFill="1" applyBorder="1" applyAlignment="1">
      <alignment horizontal="center"/>
    </xf>
    <xf numFmtId="0" fontId="18" fillId="0" borderId="18" xfId="0" applyFont="1" applyBorder="1" applyAlignment="1">
      <alignment horizontal="left"/>
    </xf>
    <xf numFmtId="0" fontId="18" fillId="0" borderId="1" xfId="0" applyFont="1" applyBorder="1" applyAlignment="1">
      <alignment horizontal="left"/>
    </xf>
    <xf numFmtId="0" fontId="18" fillId="0" borderId="19" xfId="0" applyFont="1" applyBorder="1" applyAlignment="1">
      <alignment horizontal="left"/>
    </xf>
    <xf numFmtId="0" fontId="51" fillId="10" borderId="18" xfId="0" applyFont="1" applyFill="1" applyBorder="1" applyAlignment="1">
      <alignment horizontal="center"/>
    </xf>
    <xf numFmtId="3" fontId="0" fillId="0" borderId="18" xfId="0" applyNumberFormat="1" applyBorder="1" applyAlignment="1">
      <alignment horizontal="center"/>
    </xf>
    <xf numFmtId="3" fontId="50" fillId="0" borderId="18" xfId="0" applyNumberFormat="1" applyFont="1" applyBorder="1" applyAlignment="1">
      <alignment horizontal="center"/>
    </xf>
    <xf numFmtId="0" fontId="50" fillId="0" borderId="19" xfId="0" applyFont="1" applyBorder="1" applyAlignment="1">
      <alignment horizontal="center"/>
    </xf>
    <xf numFmtId="0" fontId="24" fillId="0" borderId="17" xfId="0" applyFont="1" applyBorder="1" applyAlignment="1">
      <alignment horizontal="left"/>
    </xf>
    <xf numFmtId="1" fontId="24" fillId="2" borderId="17" xfId="5" applyNumberFormat="1" applyFont="1" applyFill="1" applyBorder="1" applyAlignment="1">
      <alignment horizontal="center"/>
    </xf>
    <xf numFmtId="164" fontId="24" fillId="0" borderId="18" xfId="4" applyFont="1" applyFill="1" applyBorder="1" applyAlignment="1">
      <alignment horizontal="center" vertical="center"/>
    </xf>
    <xf numFmtId="164" fontId="24" fillId="0" borderId="1" xfId="4" applyFont="1" applyFill="1" applyBorder="1" applyAlignment="1">
      <alignment horizontal="center" vertical="center"/>
    </xf>
    <xf numFmtId="164" fontId="24" fillId="0" borderId="19" xfId="4" applyFont="1" applyFill="1" applyBorder="1" applyAlignment="1">
      <alignment horizontal="center" vertical="center"/>
    </xf>
    <xf numFmtId="0" fontId="12" fillId="12" borderId="20" xfId="0"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12" borderId="26" xfId="0" applyFont="1" applyFill="1" applyBorder="1" applyAlignment="1">
      <alignment horizontal="center" vertical="center" wrapText="1"/>
    </xf>
    <xf numFmtId="0" fontId="18" fillId="12" borderId="27"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24" xfId="0" applyFont="1" applyFill="1" applyBorder="1" applyAlignment="1">
      <alignment horizontal="center" vertical="center" wrapText="1"/>
    </xf>
    <xf numFmtId="0" fontId="0" fillId="0" borderId="2" xfId="0" applyFill="1" applyBorder="1" applyAlignment="1">
      <alignment horizontal="center"/>
    </xf>
    <xf numFmtId="0" fontId="0" fillId="0" borderId="18" xfId="0" applyFont="1" applyFill="1" applyBorder="1" applyAlignment="1">
      <alignment horizontal="left"/>
    </xf>
    <xf numFmtId="0" fontId="0" fillId="0" borderId="1" xfId="0" applyFont="1" applyFill="1" applyBorder="1" applyAlignment="1">
      <alignment horizontal="left"/>
    </xf>
    <xf numFmtId="0" fontId="0" fillId="0" borderId="19" xfId="0" applyFont="1" applyFill="1" applyBorder="1" applyAlignment="1">
      <alignment horizontal="left"/>
    </xf>
    <xf numFmtId="43" fontId="0" fillId="0" borderId="18" xfId="0" applyNumberFormat="1"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43" fontId="15" fillId="0" borderId="1" xfId="1" applyFont="1" applyFill="1" applyBorder="1" applyAlignment="1">
      <alignment horizontal="center"/>
    </xf>
    <xf numFmtId="43" fontId="12" fillId="0" borderId="0" xfId="1" applyFont="1" applyFill="1" applyBorder="1" applyAlignment="1">
      <alignment horizontal="center"/>
    </xf>
    <xf numFmtId="43" fontId="15" fillId="0" borderId="2" xfId="1" applyFont="1" applyFill="1" applyBorder="1" applyAlignment="1">
      <alignment horizontal="center"/>
    </xf>
    <xf numFmtId="43" fontId="40" fillId="0" borderId="0" xfId="1" applyFont="1" applyFill="1" applyBorder="1" applyAlignment="1">
      <alignment horizontal="center"/>
    </xf>
    <xf numFmtId="43" fontId="41" fillId="0" borderId="2" xfId="1" applyFont="1" applyFill="1" applyBorder="1" applyAlignment="1">
      <alignment horizontal="center"/>
    </xf>
    <xf numFmtId="0" fontId="2" fillId="0" borderId="0" xfId="0" applyFont="1" applyFill="1" applyBorder="1" applyAlignment="1">
      <alignment horizontal="center"/>
    </xf>
    <xf numFmtId="43" fontId="17" fillId="0" borderId="16" xfId="1" applyFont="1" applyFill="1" applyBorder="1" applyAlignment="1">
      <alignment horizontal="center"/>
    </xf>
    <xf numFmtId="0" fontId="13" fillId="0" borderId="0" xfId="0" applyFont="1" applyAlignment="1">
      <alignment horizontal="center"/>
    </xf>
    <xf numFmtId="0" fontId="2" fillId="3" borderId="0" xfId="0" applyFont="1" applyFill="1" applyBorder="1" applyAlignment="1">
      <alignment horizontal="left"/>
    </xf>
    <xf numFmtId="0" fontId="2" fillId="3" borderId="0" xfId="0" applyFont="1" applyFill="1" applyBorder="1" applyAlignment="1">
      <alignment horizontal="center"/>
    </xf>
    <xf numFmtId="0" fontId="2" fillId="0" borderId="0" xfId="0" applyFont="1" applyFill="1" applyBorder="1" applyAlignment="1">
      <alignment horizontal="left"/>
    </xf>
    <xf numFmtId="0" fontId="5" fillId="2" borderId="0" xfId="0" applyFont="1" applyFill="1" applyAlignment="1">
      <alignment horizontal="right" vertical="top"/>
    </xf>
    <xf numFmtId="0" fontId="7" fillId="2" borderId="0" xfId="0" applyFont="1" applyFill="1" applyAlignment="1">
      <alignment horizontal="right" vertical="center"/>
    </xf>
    <xf numFmtId="0" fontId="0" fillId="0" borderId="0" xfId="0" applyFont="1" applyFill="1" applyBorder="1" applyAlignment="1">
      <alignment horizontal="center"/>
    </xf>
    <xf numFmtId="0" fontId="25" fillId="8" borderId="17" xfId="0" applyFont="1" applyFill="1" applyBorder="1" applyAlignment="1" applyProtection="1">
      <alignment horizontal="center"/>
    </xf>
    <xf numFmtId="0" fontId="47" fillId="5" borderId="18" xfId="0" applyFont="1" applyFill="1" applyBorder="1" applyAlignment="1" applyProtection="1">
      <alignment horizontal="center"/>
    </xf>
    <xf numFmtId="0" fontId="47" fillId="5" borderId="1" xfId="0" applyFont="1" applyFill="1" applyBorder="1" applyAlignment="1" applyProtection="1">
      <alignment horizontal="center"/>
    </xf>
    <xf numFmtId="164" fontId="47" fillId="5" borderId="18" xfId="0" applyNumberFormat="1" applyFont="1" applyFill="1" applyBorder="1" applyAlignment="1" applyProtection="1">
      <alignment horizontal="center"/>
    </xf>
    <xf numFmtId="0" fontId="47" fillId="5" borderId="19" xfId="0" applyFont="1" applyFill="1" applyBorder="1" applyAlignment="1" applyProtection="1">
      <alignment horizontal="center"/>
    </xf>
    <xf numFmtId="0" fontId="8" fillId="2" borderId="0" xfId="0" applyFont="1" applyFill="1" applyAlignment="1" applyProtection="1">
      <alignment horizontal="center" vertical="center"/>
    </xf>
    <xf numFmtId="0" fontId="5" fillId="2" borderId="0" xfId="0" applyFont="1" applyFill="1" applyAlignment="1" applyProtection="1">
      <alignment horizontal="center" vertical="top"/>
    </xf>
    <xf numFmtId="0" fontId="24" fillId="2" borderId="18" xfId="0" applyFont="1" applyFill="1" applyBorder="1" applyAlignment="1" applyProtection="1">
      <alignment horizontal="center"/>
    </xf>
    <xf numFmtId="0" fontId="24" fillId="2" borderId="19" xfId="0" applyFont="1" applyFill="1" applyBorder="1" applyAlignment="1" applyProtection="1">
      <alignment horizontal="center"/>
    </xf>
    <xf numFmtId="167" fontId="24" fillId="2" borderId="18" xfId="0" applyNumberFormat="1" applyFont="1" applyFill="1" applyBorder="1" applyAlignment="1" applyProtection="1">
      <alignment horizontal="center"/>
    </xf>
    <xf numFmtId="167" fontId="24" fillId="2" borderId="1" xfId="0" applyNumberFormat="1" applyFont="1" applyFill="1" applyBorder="1" applyAlignment="1" applyProtection="1">
      <alignment horizontal="center"/>
    </xf>
    <xf numFmtId="167" fontId="24" fillId="2" borderId="19" xfId="0" applyNumberFormat="1" applyFont="1" applyFill="1" applyBorder="1" applyAlignment="1" applyProtection="1">
      <alignment horizontal="center"/>
    </xf>
    <xf numFmtId="0" fontId="24" fillId="2" borderId="1" xfId="0" applyFont="1" applyFill="1" applyBorder="1" applyAlignment="1" applyProtection="1">
      <alignment horizontal="center"/>
    </xf>
    <xf numFmtId="0" fontId="47" fillId="5" borderId="18" xfId="0" applyFont="1" applyFill="1" applyBorder="1" applyAlignment="1">
      <alignment horizontal="left"/>
    </xf>
    <xf numFmtId="0" fontId="47" fillId="5" borderId="1" xfId="0" applyFont="1" applyFill="1" applyBorder="1" applyAlignment="1">
      <alignment horizontal="left"/>
    </xf>
    <xf numFmtId="0" fontId="47" fillId="5" borderId="19" xfId="0" applyFont="1" applyFill="1" applyBorder="1" applyAlignment="1">
      <alignment horizontal="left"/>
    </xf>
    <xf numFmtId="0" fontId="21" fillId="7" borderId="18" xfId="0" applyFont="1" applyFill="1" applyBorder="1" applyAlignment="1" applyProtection="1">
      <alignment horizontal="center"/>
      <protection locked="0"/>
    </xf>
    <xf numFmtId="0" fontId="21" fillId="7" borderId="19" xfId="0" applyFont="1" applyFill="1" applyBorder="1" applyAlignment="1" applyProtection="1">
      <alignment horizontal="center"/>
      <protection locked="0"/>
    </xf>
    <xf numFmtId="0" fontId="21" fillId="7" borderId="18" xfId="0" applyFont="1" applyFill="1" applyBorder="1" applyAlignment="1" applyProtection="1">
      <alignment horizontal="left"/>
      <protection locked="0"/>
    </xf>
    <xf numFmtId="0" fontId="21" fillId="7" borderId="1" xfId="0" applyFont="1" applyFill="1" applyBorder="1" applyAlignment="1" applyProtection="1">
      <alignment horizontal="left"/>
      <protection locked="0"/>
    </xf>
    <xf numFmtId="0" fontId="21" fillId="7" borderId="19" xfId="0" applyFont="1" applyFill="1" applyBorder="1" applyAlignment="1" applyProtection="1">
      <alignment horizontal="left"/>
      <protection locked="0"/>
    </xf>
    <xf numFmtId="167" fontId="21" fillId="7" borderId="18" xfId="0" applyNumberFormat="1" applyFont="1" applyFill="1" applyBorder="1" applyAlignment="1" applyProtection="1">
      <alignment horizontal="center"/>
      <protection locked="0"/>
    </xf>
    <xf numFmtId="167" fontId="21" fillId="7" borderId="1" xfId="0" applyNumberFormat="1" applyFont="1" applyFill="1" applyBorder="1" applyAlignment="1" applyProtection="1">
      <alignment horizontal="center"/>
      <protection locked="0"/>
    </xf>
    <xf numFmtId="167" fontId="21" fillId="7" borderId="19" xfId="0" applyNumberFormat="1" applyFont="1" applyFill="1" applyBorder="1" applyAlignment="1" applyProtection="1">
      <alignment horizontal="center"/>
      <protection locked="0"/>
    </xf>
    <xf numFmtId="164" fontId="20" fillId="9" borderId="17" xfId="0" applyNumberFormat="1" applyFont="1" applyFill="1" applyBorder="1" applyAlignment="1" applyProtection="1">
      <alignment horizontal="center"/>
    </xf>
    <xf numFmtId="0" fontId="20" fillId="9" borderId="17" xfId="0" applyFont="1" applyFill="1" applyBorder="1" applyAlignment="1" applyProtection="1">
      <alignment horizontal="center"/>
    </xf>
    <xf numFmtId="0" fontId="20" fillId="9" borderId="18" xfId="0" applyFont="1" applyFill="1" applyBorder="1" applyAlignment="1" applyProtection="1">
      <alignment horizontal="right"/>
    </xf>
    <xf numFmtId="0" fontId="20" fillId="9" borderId="1" xfId="0" applyFont="1" applyFill="1" applyBorder="1" applyAlignment="1" applyProtection="1">
      <alignment horizontal="right"/>
    </xf>
    <xf numFmtId="0" fontId="20" fillId="9" borderId="19" xfId="0" applyFont="1" applyFill="1" applyBorder="1" applyAlignment="1" applyProtection="1">
      <alignment horizontal="right"/>
    </xf>
    <xf numFmtId="0" fontId="18" fillId="0" borderId="17" xfId="0" applyFont="1" applyBorder="1" applyAlignment="1">
      <alignment horizontal="left"/>
    </xf>
    <xf numFmtId="164" fontId="19" fillId="9" borderId="17" xfId="0" applyNumberFormat="1" applyFont="1" applyFill="1" applyBorder="1" applyAlignment="1">
      <alignment horizontal="left"/>
    </xf>
    <xf numFmtId="164" fontId="54" fillId="2" borderId="18" xfId="0" applyNumberFormat="1" applyFont="1" applyFill="1" applyBorder="1" applyAlignment="1" applyProtection="1">
      <alignment horizontal="center" vertical="center"/>
    </xf>
    <xf numFmtId="164" fontId="54" fillId="2" borderId="19" xfId="0" applyNumberFormat="1" applyFont="1" applyFill="1" applyBorder="1" applyAlignment="1" applyProtection="1">
      <alignment horizontal="center" vertical="center"/>
    </xf>
    <xf numFmtId="164" fontId="31" fillId="7" borderId="18" xfId="0" applyNumberFormat="1" applyFont="1" applyFill="1" applyBorder="1" applyAlignment="1" applyProtection="1">
      <alignment horizontal="center"/>
      <protection locked="0"/>
    </xf>
    <xf numFmtId="164" fontId="31" fillId="7" borderId="19" xfId="0" applyNumberFormat="1" applyFont="1" applyFill="1" applyBorder="1" applyAlignment="1" applyProtection="1">
      <alignment horizontal="center"/>
      <protection locked="0"/>
    </xf>
    <xf numFmtId="164" fontId="31" fillId="7" borderId="17" xfId="4" applyFont="1" applyFill="1" applyBorder="1" applyAlignment="1" applyProtection="1">
      <alignment horizontal="center"/>
      <protection locked="0"/>
    </xf>
    <xf numFmtId="164" fontId="31" fillId="2" borderId="17" xfId="4" applyFont="1" applyFill="1" applyBorder="1" applyAlignment="1" applyProtection="1">
      <alignment horizontal="center"/>
    </xf>
    <xf numFmtId="0" fontId="12" fillId="9" borderId="17" xfId="0" applyFont="1" applyFill="1" applyBorder="1" applyAlignment="1">
      <alignment horizontal="center"/>
    </xf>
    <xf numFmtId="0" fontId="31" fillId="0" borderId="17" xfId="0" applyFont="1" applyFill="1" applyBorder="1" applyAlignment="1">
      <alignment horizontal="left"/>
    </xf>
    <xf numFmtId="164" fontId="18" fillId="0" borderId="17" xfId="0" applyNumberFormat="1" applyFont="1" applyBorder="1" applyAlignment="1">
      <alignment horizontal="center"/>
    </xf>
    <xf numFmtId="0" fontId="18" fillId="0" borderId="17" xfId="0" applyFont="1" applyBorder="1" applyAlignment="1">
      <alignment horizontal="center"/>
    </xf>
    <xf numFmtId="0" fontId="0" fillId="2" borderId="18" xfId="0" applyFont="1" applyFill="1" applyBorder="1" applyAlignment="1">
      <alignment horizontal="left"/>
    </xf>
    <xf numFmtId="0" fontId="0" fillId="2" borderId="19" xfId="0" applyFont="1" applyFill="1" applyBorder="1" applyAlignment="1">
      <alignment horizontal="left"/>
    </xf>
    <xf numFmtId="164" fontId="0" fillId="0" borderId="17" xfId="0" applyNumberFormat="1" applyBorder="1" applyAlignment="1">
      <alignment horizontal="center"/>
    </xf>
    <xf numFmtId="0" fontId="0" fillId="0" borderId="17" xfId="0" applyBorder="1" applyAlignment="1">
      <alignment horizontal="center"/>
    </xf>
    <xf numFmtId="0" fontId="0" fillId="0" borderId="18" xfId="0" applyFont="1" applyBorder="1" applyAlignment="1">
      <alignment horizontal="left"/>
    </xf>
    <xf numFmtId="0" fontId="0" fillId="0" borderId="19" xfId="0" applyFont="1" applyBorder="1" applyAlignment="1">
      <alignment horizontal="left"/>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0" fontId="25" fillId="8" borderId="2" xfId="0" applyFont="1" applyFill="1" applyBorder="1" applyAlignment="1">
      <alignment horizontal="left"/>
    </xf>
    <xf numFmtId="0" fontId="25" fillId="8" borderId="2" xfId="0" applyFont="1" applyFill="1" applyBorder="1" applyAlignment="1">
      <alignment horizontal="right"/>
    </xf>
    <xf numFmtId="164" fontId="19" fillId="2" borderId="18" xfId="1" applyNumberFormat="1" applyFont="1" applyFill="1" applyBorder="1" applyAlignment="1">
      <alignment horizontal="center"/>
    </xf>
    <xf numFmtId="164" fontId="19" fillId="2" borderId="19" xfId="1" applyNumberFormat="1" applyFont="1" applyFill="1" applyBorder="1" applyAlignment="1">
      <alignment horizontal="center"/>
    </xf>
    <xf numFmtId="164" fontId="19" fillId="9" borderId="17" xfId="1" applyNumberFormat="1" applyFont="1" applyFill="1" applyBorder="1" applyAlignment="1">
      <alignment horizontal="center"/>
    </xf>
    <xf numFmtId="164" fontId="31" fillId="7" borderId="17" xfId="1" applyNumberFormat="1" applyFont="1" applyFill="1" applyBorder="1" applyAlignment="1" applyProtection="1">
      <alignment horizontal="center"/>
      <protection locked="0"/>
    </xf>
    <xf numFmtId="0" fontId="19" fillId="2" borderId="17" xfId="0" applyFont="1" applyFill="1" applyBorder="1" applyAlignment="1">
      <alignment horizontal="left"/>
    </xf>
    <xf numFmtId="0" fontId="0" fillId="0" borderId="17" xfId="0" applyBorder="1" applyAlignment="1">
      <alignment horizontal="left"/>
    </xf>
    <xf numFmtId="0" fontId="19" fillId="2" borderId="18" xfId="0" applyFont="1" applyFill="1" applyBorder="1" applyAlignment="1">
      <alignment horizontal="left"/>
    </xf>
    <xf numFmtId="0" fontId="19" fillId="2" borderId="19" xfId="0" applyFont="1" applyFill="1" applyBorder="1" applyAlignment="1">
      <alignment horizontal="left"/>
    </xf>
    <xf numFmtId="0" fontId="31" fillId="2" borderId="18" xfId="0" applyFont="1" applyFill="1" applyBorder="1" applyAlignment="1">
      <alignment horizontal="left"/>
    </xf>
    <xf numFmtId="0" fontId="31" fillId="2" borderId="19" xfId="0" applyFont="1" applyFill="1" applyBorder="1" applyAlignment="1">
      <alignment horizontal="left"/>
    </xf>
    <xf numFmtId="0" fontId="56" fillId="2" borderId="17" xfId="0" applyFont="1" applyFill="1" applyBorder="1" applyAlignment="1">
      <alignment horizontal="left"/>
    </xf>
    <xf numFmtId="0" fontId="18" fillId="9" borderId="17" xfId="0" applyFont="1" applyFill="1" applyBorder="1" applyAlignment="1">
      <alignment horizontal="center"/>
    </xf>
    <xf numFmtId="164" fontId="18" fillId="9" borderId="18" xfId="0" applyNumberFormat="1" applyFont="1" applyFill="1" applyBorder="1" applyAlignment="1">
      <alignment horizontal="center"/>
    </xf>
    <xf numFmtId="164" fontId="18" fillId="9" borderId="19" xfId="0" applyNumberFormat="1" applyFont="1" applyFill="1" applyBorder="1" applyAlignment="1">
      <alignment horizontal="center"/>
    </xf>
    <xf numFmtId="164" fontId="54" fillId="2" borderId="18" xfId="0" applyNumberFormat="1" applyFont="1" applyFill="1" applyBorder="1" applyAlignment="1" applyProtection="1">
      <alignment horizontal="center"/>
    </xf>
    <xf numFmtId="164" fontId="54" fillId="2" borderId="19" xfId="0" applyNumberFormat="1" applyFont="1" applyFill="1" applyBorder="1" applyAlignment="1" applyProtection="1">
      <alignment horizontal="center"/>
    </xf>
    <xf numFmtId="164" fontId="31" fillId="7" borderId="17" xfId="0" applyNumberFormat="1" applyFont="1" applyFill="1" applyBorder="1" applyAlignment="1" applyProtection="1">
      <alignment horizontal="left"/>
      <protection locked="0"/>
    </xf>
    <xf numFmtId="164" fontId="19" fillId="2" borderId="18" xfId="0" applyNumberFormat="1" applyFont="1" applyFill="1" applyBorder="1" applyAlignment="1">
      <alignment horizontal="center"/>
    </xf>
    <xf numFmtId="164" fontId="19" fillId="2" borderId="19" xfId="0" applyNumberFormat="1" applyFont="1" applyFill="1" applyBorder="1" applyAlignment="1">
      <alignment horizontal="center"/>
    </xf>
    <xf numFmtId="164" fontId="19" fillId="2" borderId="18" xfId="1" applyNumberFormat="1" applyFont="1" applyFill="1" applyBorder="1" applyAlignment="1" applyProtection="1">
      <alignment horizontal="center"/>
    </xf>
    <xf numFmtId="164" fontId="19" fillId="2" borderId="19" xfId="1" applyNumberFormat="1" applyFont="1" applyFill="1" applyBorder="1" applyAlignment="1" applyProtection="1">
      <alignment horizontal="center"/>
    </xf>
    <xf numFmtId="164" fontId="19" fillId="7" borderId="17" xfId="0" applyNumberFormat="1" applyFont="1" applyFill="1" applyBorder="1" applyAlignment="1" applyProtection="1">
      <alignment horizontal="left"/>
      <protection locked="0"/>
    </xf>
    <xf numFmtId="0" fontId="31" fillId="2" borderId="18" xfId="0" applyFont="1" applyFill="1" applyBorder="1" applyAlignment="1">
      <alignment horizontal="left" wrapText="1"/>
    </xf>
    <xf numFmtId="0" fontId="31" fillId="2" borderId="19" xfId="0" applyFont="1" applyFill="1" applyBorder="1" applyAlignment="1">
      <alignment horizontal="left" wrapText="1"/>
    </xf>
    <xf numFmtId="164" fontId="18" fillId="9" borderId="17" xfId="0" applyNumberFormat="1" applyFont="1" applyFill="1" applyBorder="1" applyAlignment="1">
      <alignment horizontal="left"/>
    </xf>
    <xf numFmtId="0" fontId="19" fillId="2" borderId="18"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31" fillId="0" borderId="18" xfId="0" applyFont="1" applyFill="1" applyBorder="1" applyAlignment="1">
      <alignment horizontal="left" wrapText="1"/>
    </xf>
    <xf numFmtId="0" fontId="31" fillId="0" borderId="19" xfId="0" applyFont="1" applyFill="1" applyBorder="1" applyAlignment="1">
      <alignment horizontal="left" wrapText="1"/>
    </xf>
    <xf numFmtId="0" fontId="31" fillId="0" borderId="18" xfId="0" applyFont="1" applyFill="1" applyBorder="1" applyAlignment="1">
      <alignment horizontal="left"/>
    </xf>
    <xf numFmtId="0" fontId="31" fillId="0" borderId="19" xfId="0" applyFont="1" applyFill="1" applyBorder="1" applyAlignment="1">
      <alignment horizontal="left"/>
    </xf>
    <xf numFmtId="0" fontId="19" fillId="9" borderId="18" xfId="0" applyFont="1" applyFill="1" applyBorder="1" applyAlignment="1">
      <alignment horizontal="center"/>
    </xf>
    <xf numFmtId="0" fontId="19" fillId="9" borderId="19" xfId="0" applyFont="1" applyFill="1" applyBorder="1" applyAlignment="1">
      <alignment horizontal="center"/>
    </xf>
    <xf numFmtId="164" fontId="19" fillId="7" borderId="17" xfId="1" applyNumberFormat="1" applyFont="1" applyFill="1" applyBorder="1" applyAlignment="1" applyProtection="1">
      <alignment horizontal="center"/>
      <protection locked="0"/>
    </xf>
    <xf numFmtId="164" fontId="56" fillId="7" borderId="17" xfId="1" applyNumberFormat="1" applyFont="1" applyFill="1" applyBorder="1" applyAlignment="1" applyProtection="1">
      <alignment horizontal="center"/>
      <protection locked="0"/>
    </xf>
    <xf numFmtId="0" fontId="31" fillId="2" borderId="18"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9" fillId="0" borderId="0" xfId="0" applyFont="1" applyAlignment="1">
      <alignment horizontal="center"/>
    </xf>
    <xf numFmtId="0" fontId="49" fillId="8" borderId="29" xfId="0" applyFont="1" applyFill="1" applyBorder="1" applyAlignment="1">
      <alignment horizontal="center"/>
    </xf>
    <xf numFmtId="0" fontId="26" fillId="8" borderId="30" xfId="0" applyFont="1" applyFill="1" applyBorder="1" applyAlignment="1">
      <alignment horizontal="center" vertical="center"/>
    </xf>
    <xf numFmtId="164" fontId="31" fillId="7" borderId="18" xfId="0" applyNumberFormat="1" applyFont="1" applyFill="1" applyBorder="1" applyAlignment="1" applyProtection="1">
      <alignment horizontal="left"/>
      <protection locked="0"/>
    </xf>
    <xf numFmtId="164" fontId="31" fillId="7" borderId="19" xfId="0" applyNumberFormat="1" applyFont="1" applyFill="1" applyBorder="1" applyAlignment="1" applyProtection="1">
      <alignment horizontal="left"/>
      <protection locked="0"/>
    </xf>
    <xf numFmtId="0" fontId="2" fillId="8" borderId="30" xfId="0" applyFont="1" applyFill="1" applyBorder="1" applyAlignment="1">
      <alignment horizontal="center" vertical="center"/>
    </xf>
    <xf numFmtId="164" fontId="54" fillId="2" borderId="17" xfId="1" applyNumberFormat="1" applyFont="1" applyFill="1" applyBorder="1" applyAlignment="1">
      <alignment horizontal="center"/>
    </xf>
    <xf numFmtId="164" fontId="54" fillId="7" borderId="18" xfId="0" applyNumberFormat="1" applyFont="1" applyFill="1" applyBorder="1" applyAlignment="1" applyProtection="1">
      <alignment horizontal="center" vertical="center"/>
      <protection locked="0"/>
    </xf>
    <xf numFmtId="164" fontId="54" fillId="7" borderId="19" xfId="0" applyNumberFormat="1" applyFont="1" applyFill="1" applyBorder="1" applyAlignment="1" applyProtection="1">
      <alignment horizontal="center" vertical="center"/>
      <protection locked="0"/>
    </xf>
    <xf numFmtId="164" fontId="31" fillId="7" borderId="18" xfId="0" applyNumberFormat="1" applyFont="1" applyFill="1" applyBorder="1" applyAlignment="1" applyProtection="1">
      <alignment horizontal="center" vertical="center"/>
      <protection locked="0"/>
    </xf>
    <xf numFmtId="164" fontId="31" fillId="7" borderId="19" xfId="0" applyNumberFormat="1" applyFont="1" applyFill="1" applyBorder="1" applyAlignment="1" applyProtection="1">
      <alignment horizontal="center" vertical="center"/>
      <protection locked="0"/>
    </xf>
    <xf numFmtId="164" fontId="19" fillId="2" borderId="18" xfId="0" applyNumberFormat="1" applyFont="1" applyFill="1" applyBorder="1" applyAlignment="1" applyProtection="1">
      <alignment horizontal="center"/>
    </xf>
    <xf numFmtId="164" fontId="19" fillId="2" borderId="19" xfId="0" applyNumberFormat="1" applyFont="1" applyFill="1" applyBorder="1" applyAlignment="1" applyProtection="1">
      <alignment horizontal="center"/>
    </xf>
    <xf numFmtId="0" fontId="0" fillId="2" borderId="18" xfId="0" applyFont="1" applyFill="1" applyBorder="1" applyAlignment="1">
      <alignment horizontal="center"/>
    </xf>
    <xf numFmtId="0" fontId="0" fillId="2" borderId="19" xfId="0" applyFont="1" applyFill="1" applyBorder="1" applyAlignment="1">
      <alignment horizontal="center"/>
    </xf>
    <xf numFmtId="167" fontId="21" fillId="2" borderId="18" xfId="0" applyNumberFormat="1" applyFont="1" applyFill="1" applyBorder="1" applyAlignment="1">
      <alignment horizontal="center"/>
    </xf>
    <xf numFmtId="167" fontId="21" fillId="2" borderId="1" xfId="0" applyNumberFormat="1" applyFont="1" applyFill="1" applyBorder="1" applyAlignment="1">
      <alignment horizontal="center"/>
    </xf>
    <xf numFmtId="167" fontId="21" fillId="2" borderId="19" xfId="0" applyNumberFormat="1" applyFont="1" applyFill="1" applyBorder="1" applyAlignment="1">
      <alignment horizontal="center"/>
    </xf>
    <xf numFmtId="167" fontId="0" fillId="2" borderId="18" xfId="0" applyNumberFormat="1" applyFont="1" applyFill="1" applyBorder="1" applyAlignment="1">
      <alignment horizontal="center"/>
    </xf>
    <xf numFmtId="167" fontId="0" fillId="2" borderId="1" xfId="0" applyNumberFormat="1" applyFont="1" applyFill="1" applyBorder="1" applyAlignment="1">
      <alignment horizontal="center"/>
    </xf>
    <xf numFmtId="167" fontId="0" fillId="2" borderId="19" xfId="0" applyNumberFormat="1" applyFont="1" applyFill="1" applyBorder="1" applyAlignment="1">
      <alignment horizontal="center"/>
    </xf>
    <xf numFmtId="0" fontId="0" fillId="2" borderId="1" xfId="0" applyFont="1" applyFill="1" applyBorder="1" applyAlignment="1">
      <alignment horizontal="left"/>
    </xf>
    <xf numFmtId="0" fontId="21" fillId="2" borderId="18" xfId="0" applyFont="1" applyFill="1" applyBorder="1" applyAlignment="1">
      <alignment horizontal="left"/>
    </xf>
    <xf numFmtId="0" fontId="21" fillId="2" borderId="1" xfId="0" applyFont="1" applyFill="1" applyBorder="1" applyAlignment="1">
      <alignment horizontal="left"/>
    </xf>
    <xf numFmtId="0" fontId="21" fillId="2" borderId="19" xfId="0" applyFont="1" applyFill="1" applyBorder="1" applyAlignment="1">
      <alignment horizontal="left"/>
    </xf>
    <xf numFmtId="0" fontId="47" fillId="5" borderId="18" xfId="0" applyFont="1" applyFill="1" applyBorder="1" applyAlignment="1">
      <alignment horizontal="center"/>
    </xf>
    <xf numFmtId="0" fontId="47" fillId="5" borderId="19" xfId="0" applyFont="1" applyFill="1" applyBorder="1" applyAlignment="1">
      <alignment horizontal="center"/>
    </xf>
    <xf numFmtId="0" fontId="21" fillId="13" borderId="18" xfId="0" applyFont="1" applyFill="1" applyBorder="1" applyAlignment="1">
      <alignment horizontal="center"/>
    </xf>
    <xf numFmtId="0" fontId="21" fillId="13" borderId="19" xfId="0" applyFont="1" applyFill="1" applyBorder="1" applyAlignment="1">
      <alignment horizontal="center"/>
    </xf>
    <xf numFmtId="0" fontId="45" fillId="2" borderId="18" xfId="0" applyFont="1" applyFill="1" applyBorder="1" applyAlignment="1">
      <alignment horizontal="center"/>
    </xf>
    <xf numFmtId="0" fontId="45" fillId="2" borderId="19" xfId="0" applyFont="1" applyFill="1" applyBorder="1" applyAlignment="1">
      <alignment horizontal="center"/>
    </xf>
    <xf numFmtId="0" fontId="47" fillId="5" borderId="1" xfId="0" applyFont="1" applyFill="1" applyBorder="1" applyAlignment="1">
      <alignment horizontal="center"/>
    </xf>
    <xf numFmtId="0" fontId="24" fillId="13" borderId="18" xfId="0" applyFont="1" applyFill="1" applyBorder="1" applyAlignment="1">
      <alignment horizontal="center"/>
    </xf>
    <xf numFmtId="0" fontId="24" fillId="13" borderId="1" xfId="0" applyFont="1" applyFill="1" applyBorder="1" applyAlignment="1">
      <alignment horizontal="center"/>
    </xf>
    <xf numFmtId="0" fontId="24" fillId="13" borderId="19" xfId="0" applyFont="1" applyFill="1" applyBorder="1" applyAlignment="1">
      <alignment horizontal="center"/>
    </xf>
    <xf numFmtId="0" fontId="18" fillId="9" borderId="17" xfId="0" applyFont="1" applyFill="1" applyBorder="1" applyAlignment="1">
      <alignment horizontal="left"/>
    </xf>
    <xf numFmtId="164" fontId="47" fillId="5" borderId="18" xfId="0" applyNumberFormat="1" applyFont="1" applyFill="1" applyBorder="1" applyAlignment="1">
      <alignment horizontal="center"/>
    </xf>
    <xf numFmtId="167" fontId="24" fillId="13" borderId="18" xfId="0" applyNumberFormat="1" applyFont="1" applyFill="1" applyBorder="1" applyAlignment="1">
      <alignment horizontal="center"/>
    </xf>
    <xf numFmtId="167" fontId="24" fillId="13" borderId="1" xfId="0" applyNumberFormat="1" applyFont="1" applyFill="1" applyBorder="1" applyAlignment="1">
      <alignment horizontal="center"/>
    </xf>
    <xf numFmtId="167" fontId="24" fillId="13" borderId="19" xfId="0" applyNumberFormat="1" applyFont="1" applyFill="1" applyBorder="1" applyAlignment="1">
      <alignment horizontal="center"/>
    </xf>
    <xf numFmtId="164" fontId="18" fillId="9" borderId="17" xfId="0" applyNumberFormat="1" applyFont="1" applyFill="1" applyBorder="1" applyAlignment="1">
      <alignment horizontal="center"/>
    </xf>
    <xf numFmtId="0" fontId="48" fillId="2" borderId="18" xfId="0" applyFont="1" applyFill="1" applyBorder="1" applyAlignment="1">
      <alignment horizontal="center"/>
    </xf>
    <xf numFmtId="0" fontId="48" fillId="2" borderId="19" xfId="0" applyFont="1" applyFill="1" applyBorder="1" applyAlignment="1">
      <alignment horizontal="center"/>
    </xf>
    <xf numFmtId="0" fontId="25" fillId="8" borderId="17" xfId="0" applyFont="1" applyFill="1" applyBorder="1" applyAlignment="1">
      <alignment horizontal="center"/>
    </xf>
    <xf numFmtId="164" fontId="0" fillId="0" borderId="18" xfId="0" applyNumberFormat="1" applyBorder="1" applyAlignment="1">
      <alignment horizontal="center"/>
    </xf>
    <xf numFmtId="164" fontId="0" fillId="0" borderId="19" xfId="0" applyNumberFormat="1" applyBorder="1" applyAlignment="1">
      <alignment horizontal="center"/>
    </xf>
    <xf numFmtId="164" fontId="0" fillId="0" borderId="17" xfId="0" applyNumberFormat="1" applyFont="1" applyBorder="1" applyAlignment="1">
      <alignment horizontal="center"/>
    </xf>
    <xf numFmtId="0" fontId="0" fillId="0" borderId="17" xfId="0" applyFont="1" applyBorder="1" applyAlignment="1">
      <alignment horizontal="center"/>
    </xf>
    <xf numFmtId="164" fontId="18" fillId="0" borderId="18" xfId="0" applyNumberFormat="1" applyFont="1" applyBorder="1" applyAlignment="1">
      <alignment horizontal="center"/>
    </xf>
    <xf numFmtId="0" fontId="18" fillId="0" borderId="19" xfId="0" applyFont="1" applyBorder="1" applyAlignment="1">
      <alignment horizontal="center"/>
    </xf>
    <xf numFmtId="0" fontId="0" fillId="0" borderId="21" xfId="0" applyBorder="1" applyAlignment="1">
      <alignment horizontal="center"/>
    </xf>
    <xf numFmtId="0" fontId="26" fillId="8" borderId="17" xfId="0" applyFont="1" applyFill="1" applyBorder="1" applyAlignment="1">
      <alignment horizontal="center"/>
    </xf>
    <xf numFmtId="0" fontId="15" fillId="5" borderId="17" xfId="0" applyFont="1" applyFill="1" applyBorder="1" applyAlignment="1">
      <alignment horizontal="center"/>
    </xf>
    <xf numFmtId="0" fontId="20" fillId="9" borderId="17" xfId="0" applyFont="1" applyFill="1" applyBorder="1" applyAlignment="1">
      <alignment horizontal="center"/>
    </xf>
    <xf numFmtId="164" fontId="15" fillId="5" borderId="17" xfId="0" applyNumberFormat="1" applyFont="1" applyFill="1" applyBorder="1" applyAlignment="1">
      <alignment horizontal="center"/>
    </xf>
    <xf numFmtId="164" fontId="20" fillId="9" borderId="17" xfId="0" applyNumberFormat="1" applyFont="1" applyFill="1" applyBorder="1" applyAlignment="1">
      <alignment horizontal="center"/>
    </xf>
    <xf numFmtId="0" fontId="20" fillId="9" borderId="17" xfId="0" applyFont="1" applyFill="1" applyBorder="1" applyAlignment="1">
      <alignment horizontal="right"/>
    </xf>
    <xf numFmtId="0" fontId="46" fillId="5" borderId="18" xfId="0" applyFont="1" applyFill="1" applyBorder="1" applyAlignment="1">
      <alignment horizontal="right"/>
    </xf>
    <xf numFmtId="0" fontId="46" fillId="5" borderId="1" xfId="0" applyFont="1" applyFill="1" applyBorder="1" applyAlignment="1">
      <alignment horizontal="right"/>
    </xf>
    <xf numFmtId="0" fontId="46" fillId="5" borderId="19" xfId="0" applyFont="1" applyFill="1" applyBorder="1" applyAlignment="1">
      <alignment horizontal="right"/>
    </xf>
    <xf numFmtId="164" fontId="46" fillId="5" borderId="17" xfId="0" applyNumberFormat="1" applyFont="1" applyFill="1" applyBorder="1" applyAlignment="1">
      <alignment horizontal="center"/>
    </xf>
    <xf numFmtId="0" fontId="46" fillId="5" borderId="17" xfId="0" applyFont="1" applyFill="1" applyBorder="1" applyAlignment="1">
      <alignment horizontal="center"/>
    </xf>
    <xf numFmtId="0" fontId="46" fillId="5" borderId="17" xfId="0" applyFont="1" applyFill="1" applyBorder="1" applyAlignment="1">
      <alignment horizontal="right"/>
    </xf>
    <xf numFmtId="164" fontId="46" fillId="5" borderId="18" xfId="0" applyNumberFormat="1" applyFont="1" applyFill="1" applyBorder="1" applyAlignment="1">
      <alignment horizontal="center"/>
    </xf>
    <xf numFmtId="0" fontId="46" fillId="5" borderId="1" xfId="0" applyFont="1" applyFill="1" applyBorder="1" applyAlignment="1">
      <alignment horizontal="center"/>
    </xf>
    <xf numFmtId="0" fontId="46" fillId="5" borderId="19" xfId="0" applyFont="1" applyFill="1" applyBorder="1" applyAlignment="1">
      <alignment horizontal="center"/>
    </xf>
    <xf numFmtId="0" fontId="8" fillId="2" borderId="0" xfId="0" applyFont="1" applyFill="1" applyAlignment="1">
      <alignment horizontal="center" vertical="center"/>
    </xf>
    <xf numFmtId="164" fontId="18" fillId="15" borderId="17" xfId="1" applyNumberFormat="1" applyFont="1" applyFill="1" applyBorder="1" applyAlignment="1">
      <alignment horizontal="center"/>
    </xf>
    <xf numFmtId="164" fontId="18" fillId="14" borderId="17" xfId="0" applyNumberFormat="1" applyFont="1" applyFill="1" applyBorder="1" applyAlignment="1">
      <alignment horizontal="center"/>
    </xf>
    <xf numFmtId="0" fontId="18" fillId="14" borderId="17" xfId="0" applyFont="1" applyFill="1" applyBorder="1" applyAlignment="1">
      <alignment horizontal="center"/>
    </xf>
    <xf numFmtId="164" fontId="18" fillId="15" borderId="17" xfId="0" applyNumberFormat="1" applyFont="1" applyFill="1" applyBorder="1" applyAlignment="1">
      <alignment horizontal="left"/>
    </xf>
    <xf numFmtId="164" fontId="19" fillId="7" borderId="18" xfId="0" applyNumberFormat="1" applyFont="1" applyFill="1" applyBorder="1" applyAlignment="1" applyProtection="1">
      <alignment horizontal="left"/>
      <protection locked="0"/>
    </xf>
    <xf numFmtId="164" fontId="19" fillId="7" borderId="19" xfId="0" applyNumberFormat="1" applyFont="1" applyFill="1" applyBorder="1" applyAlignment="1" applyProtection="1">
      <alignment horizontal="left"/>
      <protection locked="0"/>
    </xf>
    <xf numFmtId="164"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center" wrapText="1"/>
    </xf>
    <xf numFmtId="164" fontId="0" fillId="0" borderId="0" xfId="0" applyNumberFormat="1" applyFont="1" applyFill="1" applyBorder="1" applyAlignment="1">
      <alignment horizontal="center" vertical="center"/>
    </xf>
    <xf numFmtId="0" fontId="0" fillId="0" borderId="17" xfId="0" applyFont="1" applyFill="1" applyBorder="1" applyAlignment="1">
      <alignment horizontal="justify" vertical="justify" wrapText="1"/>
    </xf>
    <xf numFmtId="0" fontId="12" fillId="0" borderId="17" xfId="0" applyFont="1" applyBorder="1" applyAlignment="1">
      <alignment horizontal="center" vertical="center"/>
    </xf>
    <xf numFmtId="0" fontId="26" fillId="8" borderId="17" xfId="0" applyFont="1" applyFill="1" applyBorder="1" applyAlignment="1">
      <alignment horizontal="center" vertical="center"/>
    </xf>
    <xf numFmtId="164" fontId="12" fillId="0" borderId="17" xfId="0" applyNumberFormat="1" applyFont="1" applyFill="1" applyBorder="1" applyAlignment="1">
      <alignment horizontal="center" vertical="center"/>
    </xf>
    <xf numFmtId="0" fontId="25" fillId="4" borderId="0" xfId="0" applyFont="1" applyFill="1" applyBorder="1" applyAlignment="1" applyProtection="1">
      <alignment horizontal="center" vertical="top" wrapText="1"/>
    </xf>
    <xf numFmtId="0" fontId="18" fillId="5" borderId="18" xfId="0" applyFont="1" applyFill="1" applyBorder="1" applyAlignment="1" applyProtection="1">
      <alignment horizontal="center" vertical="center"/>
    </xf>
    <xf numFmtId="0" fontId="18" fillId="5" borderId="1" xfId="0" applyFont="1" applyFill="1" applyBorder="1" applyAlignment="1" applyProtection="1">
      <alignment horizontal="center" vertical="center"/>
    </xf>
    <xf numFmtId="0" fontId="18" fillId="5" borderId="19" xfId="0" applyFont="1" applyFill="1" applyBorder="1" applyAlignment="1" applyProtection="1">
      <alignment horizontal="center" vertical="center"/>
    </xf>
    <xf numFmtId="0" fontId="18" fillId="5" borderId="18"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19" xfId="0" applyFont="1" applyFill="1" applyBorder="1" applyAlignment="1" applyProtection="1">
      <alignment horizontal="center" vertical="center" wrapText="1"/>
    </xf>
    <xf numFmtId="1" fontId="0" fillId="0" borderId="18" xfId="0" applyNumberFormat="1" applyFont="1" applyFill="1" applyBorder="1" applyAlignment="1" applyProtection="1">
      <alignment horizontal="center"/>
    </xf>
    <xf numFmtId="1" fontId="0" fillId="0" borderId="1" xfId="0" applyNumberFormat="1" applyFont="1" applyFill="1" applyBorder="1" applyAlignment="1" applyProtection="1">
      <alignment horizontal="center"/>
    </xf>
    <xf numFmtId="1" fontId="0" fillId="0" borderId="19" xfId="0" applyNumberFormat="1" applyFont="1" applyFill="1" applyBorder="1" applyAlignment="1" applyProtection="1">
      <alignment horizontal="center"/>
    </xf>
    <xf numFmtId="173" fontId="21" fillId="2" borderId="18" xfId="0" applyNumberFormat="1" applyFont="1" applyFill="1" applyBorder="1" applyAlignment="1" applyProtection="1">
      <alignment horizontal="center"/>
    </xf>
    <xf numFmtId="173" fontId="21" fillId="2" borderId="1" xfId="0" applyNumberFormat="1" applyFont="1" applyFill="1" applyBorder="1" applyAlignment="1" applyProtection="1">
      <alignment horizontal="center"/>
    </xf>
    <xf numFmtId="173" fontId="21" fillId="2" borderId="19" xfId="0" applyNumberFormat="1" applyFont="1" applyFill="1" applyBorder="1" applyAlignment="1" applyProtection="1">
      <alignment horizontal="center"/>
    </xf>
    <xf numFmtId="0" fontId="20" fillId="0" borderId="0" xfId="0" applyFont="1" applyAlignment="1" applyProtection="1">
      <alignment horizontal="center"/>
    </xf>
    <xf numFmtId="0" fontId="12" fillId="0"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wrapText="1"/>
    </xf>
    <xf numFmtId="0" fontId="21" fillId="0" borderId="18" xfId="0" applyFont="1" applyBorder="1" applyAlignment="1" applyProtection="1">
      <alignment horizontal="center"/>
    </xf>
    <xf numFmtId="0" fontId="21" fillId="0" borderId="24" xfId="0" applyFont="1" applyBorder="1" applyAlignment="1" applyProtection="1">
      <alignment horizontal="center"/>
    </xf>
    <xf numFmtId="0" fontId="21" fillId="0" borderId="19" xfId="0" applyFont="1" applyBorder="1" applyAlignment="1" applyProtection="1">
      <alignment horizontal="center"/>
    </xf>
    <xf numFmtId="0" fontId="25" fillId="4" borderId="18" xfId="0" applyFont="1" applyFill="1" applyBorder="1" applyAlignment="1" applyProtection="1">
      <alignment horizontal="center"/>
    </xf>
    <xf numFmtId="0" fontId="25" fillId="4" borderId="1" xfId="0" applyFont="1" applyFill="1" applyBorder="1" applyAlignment="1" applyProtection="1">
      <alignment horizontal="center"/>
    </xf>
    <xf numFmtId="0" fontId="25" fillId="4" borderId="19" xfId="0" applyFont="1" applyFill="1" applyBorder="1" applyAlignment="1" applyProtection="1">
      <alignment horizontal="center"/>
    </xf>
    <xf numFmtId="0" fontId="32" fillId="9" borderId="18" xfId="0" applyFont="1" applyFill="1" applyBorder="1" applyAlignment="1" applyProtection="1">
      <alignment horizontal="center"/>
    </xf>
    <xf numFmtId="0" fontId="32" fillId="9" borderId="1" xfId="0" applyFont="1" applyFill="1" applyBorder="1" applyAlignment="1" applyProtection="1">
      <alignment horizontal="center"/>
    </xf>
    <xf numFmtId="0" fontId="32" fillId="9" borderId="19" xfId="0" applyFont="1" applyFill="1" applyBorder="1" applyAlignment="1" applyProtection="1">
      <alignment horizontal="center"/>
    </xf>
    <xf numFmtId="173" fontId="32" fillId="9" borderId="17" xfId="1" applyNumberFormat="1" applyFont="1" applyFill="1" applyBorder="1" applyAlignment="1" applyProtection="1">
      <alignment horizontal="right" vertical="center"/>
    </xf>
    <xf numFmtId="4" fontId="21" fillId="0" borderId="18" xfId="5" applyNumberFormat="1" applyFont="1" applyFill="1" applyBorder="1" applyAlignment="1" applyProtection="1">
      <alignment horizontal="center" wrapText="1"/>
    </xf>
    <xf numFmtId="4" fontId="21" fillId="0" borderId="19" xfId="5" applyNumberFormat="1" applyFont="1" applyFill="1" applyBorder="1" applyAlignment="1" applyProtection="1">
      <alignment horizontal="center" wrapText="1"/>
    </xf>
    <xf numFmtId="4" fontId="21" fillId="2" borderId="18" xfId="1" applyNumberFormat="1" applyFont="1" applyFill="1" applyBorder="1" applyAlignment="1" applyProtection="1">
      <alignment horizontal="center" wrapText="1"/>
    </xf>
    <xf numFmtId="4" fontId="21" fillId="2" borderId="19" xfId="1" applyNumberFormat="1" applyFont="1" applyFill="1" applyBorder="1" applyAlignment="1" applyProtection="1">
      <alignment horizontal="center" wrapText="1"/>
    </xf>
    <xf numFmtId="0" fontId="24" fillId="0" borderId="18" xfId="0" applyFont="1" applyBorder="1" applyAlignment="1" applyProtection="1">
      <alignment horizontal="center"/>
    </xf>
    <xf numFmtId="0" fontId="24" fillId="0" borderId="1" xfId="0" applyFont="1" applyBorder="1" applyAlignment="1" applyProtection="1">
      <alignment horizontal="center"/>
    </xf>
    <xf numFmtId="0" fontId="24" fillId="0" borderId="19" xfId="0" applyFont="1" applyBorder="1" applyAlignment="1" applyProtection="1">
      <alignment horizontal="center"/>
    </xf>
    <xf numFmtId="9" fontId="32" fillId="0" borderId="18" xfId="5" applyFont="1" applyFill="1" applyBorder="1" applyAlignment="1" applyProtection="1">
      <alignment horizontal="center" vertical="center" wrapText="1"/>
    </xf>
    <xf numFmtId="9" fontId="32" fillId="0" borderId="1" xfId="5" applyFont="1" applyFill="1" applyBorder="1" applyAlignment="1" applyProtection="1">
      <alignment horizontal="center" vertical="center" wrapText="1"/>
    </xf>
    <xf numFmtId="9" fontId="32" fillId="0" borderId="19" xfId="5" applyFont="1" applyFill="1" applyBorder="1" applyAlignment="1" applyProtection="1">
      <alignment horizontal="center" vertical="center" wrapText="1"/>
    </xf>
    <xf numFmtId="4" fontId="0" fillId="2" borderId="25" xfId="1" applyNumberFormat="1" applyFont="1" applyFill="1" applyBorder="1" applyAlignment="1" applyProtection="1">
      <alignment horizontal="center" vertical="center" wrapText="1"/>
    </xf>
    <xf numFmtId="4" fontId="0" fillId="2" borderId="21" xfId="1" applyNumberFormat="1" applyFont="1" applyFill="1" applyBorder="1" applyAlignment="1" applyProtection="1">
      <alignment horizontal="center" vertical="center" wrapText="1"/>
    </xf>
    <xf numFmtId="4" fontId="0" fillId="2" borderId="22" xfId="1" applyNumberFormat="1" applyFont="1" applyFill="1" applyBorder="1" applyAlignment="1" applyProtection="1">
      <alignment horizontal="center" vertical="center" wrapText="1"/>
    </xf>
    <xf numFmtId="4" fontId="0" fillId="2" borderId="27" xfId="1" applyNumberFormat="1" applyFont="1" applyFill="1" applyBorder="1" applyAlignment="1" applyProtection="1">
      <alignment horizontal="center" vertical="center" wrapText="1"/>
    </xf>
    <xf numFmtId="4" fontId="0" fillId="2" borderId="2" xfId="1" applyNumberFormat="1" applyFont="1" applyFill="1" applyBorder="1" applyAlignment="1" applyProtection="1">
      <alignment horizontal="center" vertical="center" wrapText="1"/>
    </xf>
    <xf numFmtId="4" fontId="0" fillId="2" borderId="24" xfId="1" applyNumberFormat="1" applyFont="1" applyFill="1" applyBorder="1" applyAlignment="1" applyProtection="1">
      <alignment horizontal="center" vertical="center" wrapText="1"/>
    </xf>
    <xf numFmtId="4" fontId="18" fillId="9" borderId="17" xfId="5" applyNumberFormat="1" applyFont="1" applyFill="1" applyBorder="1" applyAlignment="1">
      <alignment horizontal="right" wrapText="1"/>
    </xf>
    <xf numFmtId="3" fontId="24" fillId="9" borderId="17" xfId="0" applyNumberFormat="1" applyFont="1" applyFill="1" applyBorder="1" applyAlignment="1">
      <alignment horizontal="center" wrapText="1"/>
    </xf>
    <xf numFmtId="173" fontId="21" fillId="0" borderId="25" xfId="1" applyNumberFormat="1" applyFont="1" applyFill="1" applyBorder="1" applyAlignment="1" applyProtection="1">
      <alignment horizontal="right" vertical="center"/>
    </xf>
    <xf numFmtId="173" fontId="21" fillId="0" borderId="21" xfId="1" applyNumberFormat="1" applyFont="1" applyFill="1" applyBorder="1" applyAlignment="1" applyProtection="1">
      <alignment horizontal="right" vertical="center"/>
    </xf>
    <xf numFmtId="173" fontId="21" fillId="0" borderId="22" xfId="1" applyNumberFormat="1" applyFont="1" applyFill="1" applyBorder="1" applyAlignment="1" applyProtection="1">
      <alignment horizontal="right" vertical="center"/>
    </xf>
    <xf numFmtId="173" fontId="21" fillId="0" borderId="27" xfId="1" applyNumberFormat="1" applyFont="1" applyFill="1" applyBorder="1" applyAlignment="1" applyProtection="1">
      <alignment horizontal="right" vertical="center"/>
    </xf>
    <xf numFmtId="173" fontId="21" fillId="0" borderId="2" xfId="1" applyNumberFormat="1" applyFont="1" applyFill="1" applyBorder="1" applyAlignment="1" applyProtection="1">
      <alignment horizontal="right" vertical="center"/>
    </xf>
    <xf numFmtId="173" fontId="21" fillId="0" borderId="24" xfId="1" applyNumberFormat="1" applyFont="1" applyFill="1" applyBorder="1" applyAlignment="1" applyProtection="1">
      <alignment horizontal="right" vertical="center"/>
    </xf>
  </cellXfs>
  <cellStyles count="6">
    <cellStyle name="Hiperlink" xfId="2" builtinId="8"/>
    <cellStyle name="Moeda" xfId="4" builtinId="4"/>
    <cellStyle name="Normal" xfId="0" builtinId="0"/>
    <cellStyle name="Normal 2" xfId="3"/>
    <cellStyle name="Porcentagem" xfId="5" builtinId="5"/>
    <cellStyle name="Vírgula" xfId="1" builtinId="3"/>
  </cellStyles>
  <dxfs count="13">
    <dxf>
      <fill>
        <patternFill>
          <bgColor theme="9" tint="0.59996337778862885"/>
        </patternFill>
      </fill>
    </dxf>
    <dxf>
      <fill>
        <patternFill>
          <bgColor theme="7" tint="0.39994506668294322"/>
        </patternFill>
      </fill>
    </dxf>
    <dxf>
      <fill>
        <patternFill>
          <bgColor rgb="FFFF9999"/>
        </patternFill>
      </fill>
    </dxf>
    <dxf>
      <fill>
        <patternFill>
          <bgColor theme="4" tint="0.39994506668294322"/>
        </patternFill>
      </fill>
    </dxf>
    <dxf>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color rgb="FFFF9FA1"/>
      <color rgb="FFFFCCCC"/>
      <color rgb="FFFFC1C2"/>
      <color rgb="FFFF99FF"/>
      <color rgb="FFFF797C"/>
      <color rgb="FF8E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Range="Plan6!$F$1:$F$8" noThreeD="1" sel="0" val="0"/>
</file>

<file path=xl/drawings/_rels/drawing1.xml.rels><?xml version="1.0" encoding="UTF-8" standalone="yes"?>
<Relationships xmlns="http://schemas.openxmlformats.org/package/2006/relationships"><Relationship Id="rId3" Type="http://schemas.openxmlformats.org/officeDocument/2006/relationships/hyperlink" Target="#'C&#225;lculo das Estimativas'!A1"/><Relationship Id="rId2" Type="http://schemas.openxmlformats.org/officeDocument/2006/relationships/hyperlink" Target="#'P&#225;gina Inicial'!A1"/><Relationship Id="rId1" Type="http://schemas.openxmlformats.org/officeDocument/2006/relationships/image" Target="../media/image1.jpeg"/><Relationship Id="rId5" Type="http://schemas.openxmlformats.org/officeDocument/2006/relationships/hyperlink" Target="#checklist!A1"/><Relationship Id="rId4" Type="http://schemas.openxmlformats.org/officeDocument/2006/relationships/hyperlink" Target="#Comparativo!A1"/></Relationships>
</file>

<file path=xl/drawings/_rels/drawing2.xml.rels><?xml version="1.0" encoding="UTF-8" standalone="yes"?>
<Relationships xmlns="http://schemas.openxmlformats.org/package/2006/relationships"><Relationship Id="rId3" Type="http://schemas.openxmlformats.org/officeDocument/2006/relationships/hyperlink" Target="#'C&#225;lculo das Estimativas'!A1"/><Relationship Id="rId2" Type="http://schemas.openxmlformats.org/officeDocument/2006/relationships/hyperlink" Target="#'P&#225;gina Inicial'!A1"/><Relationship Id="rId1" Type="http://schemas.openxmlformats.org/officeDocument/2006/relationships/image" Target="../media/image2.jpeg"/><Relationship Id="rId5" Type="http://schemas.openxmlformats.org/officeDocument/2006/relationships/hyperlink" Target="#checklist!A1"/><Relationship Id="rId4" Type="http://schemas.openxmlformats.org/officeDocument/2006/relationships/hyperlink" Target="#Comparativo!A1"/></Relationships>
</file>

<file path=xl/drawings/_rels/drawing3.xml.rels><?xml version="1.0" encoding="UTF-8" standalone="yes"?>
<Relationships xmlns="http://schemas.openxmlformats.org/package/2006/relationships"><Relationship Id="rId3" Type="http://schemas.openxmlformats.org/officeDocument/2006/relationships/hyperlink" Target="#'P&#225;gina Inicial'!A1"/><Relationship Id="rId7" Type="http://schemas.openxmlformats.org/officeDocument/2006/relationships/hyperlink" Target="#'Novo Manual'!A1"/><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hyperlink" Target="#Comparativo!A1"/><Relationship Id="rId5" Type="http://schemas.openxmlformats.org/officeDocument/2006/relationships/hyperlink" Target="#'Receita e Despesa'!A1"/><Relationship Id="rId4" Type="http://schemas.openxmlformats.org/officeDocument/2006/relationships/hyperlink" Target="#'C&#225;lculo das Estimativas'!A1"/></Relationships>
</file>

<file path=xl/drawings/_rels/drawing4.xml.rels><?xml version="1.0" encoding="UTF-8" standalone="yes"?>
<Relationships xmlns="http://schemas.openxmlformats.org/package/2006/relationships"><Relationship Id="rId3" Type="http://schemas.openxmlformats.org/officeDocument/2006/relationships/hyperlink" Target="#'P&#225;gina Inicial'!A1"/><Relationship Id="rId2" Type="http://schemas.openxmlformats.org/officeDocument/2006/relationships/image" Target="../media/image7.jpeg"/><Relationship Id="rId1" Type="http://schemas.openxmlformats.org/officeDocument/2006/relationships/image" Target="../media/image6.jpeg"/><Relationship Id="rId6" Type="http://schemas.openxmlformats.org/officeDocument/2006/relationships/hyperlink" Target="#checklist!A1"/><Relationship Id="rId5" Type="http://schemas.openxmlformats.org/officeDocument/2006/relationships/hyperlink" Target="#Comparativo!A1"/><Relationship Id="rId4" Type="http://schemas.openxmlformats.org/officeDocument/2006/relationships/hyperlink" Target="#'C&#225;lculo das Estimativas'!A1"/></Relationships>
</file>

<file path=xl/drawings/_rels/drawing5.xml.rels><?xml version="1.0" encoding="UTF-8" standalone="yes"?>
<Relationships xmlns="http://schemas.openxmlformats.org/package/2006/relationships"><Relationship Id="rId3" Type="http://schemas.openxmlformats.org/officeDocument/2006/relationships/hyperlink" Target="#'P&#225;gina Inicial'!A1"/><Relationship Id="rId2" Type="http://schemas.openxmlformats.org/officeDocument/2006/relationships/image" Target="../media/image8.jpeg"/><Relationship Id="rId1" Type="http://schemas.openxmlformats.org/officeDocument/2006/relationships/image" Target="../media/image6.jpeg"/><Relationship Id="rId6" Type="http://schemas.openxmlformats.org/officeDocument/2006/relationships/hyperlink" Target="#checklist!A1"/><Relationship Id="rId5" Type="http://schemas.openxmlformats.org/officeDocument/2006/relationships/hyperlink" Target="#Comparativo!A1"/><Relationship Id="rId4" Type="http://schemas.openxmlformats.org/officeDocument/2006/relationships/hyperlink" Target="#'C&#225;lculo das Estimativas'!A1"/></Relationships>
</file>

<file path=xl/drawings/_rels/drawing6.xml.rels><?xml version="1.0" encoding="UTF-8" standalone="yes"?>
<Relationships xmlns="http://schemas.openxmlformats.org/package/2006/relationships"><Relationship Id="rId3" Type="http://schemas.openxmlformats.org/officeDocument/2006/relationships/hyperlink" Target="#'P&#225;gina Inicial'!A1"/><Relationship Id="rId2" Type="http://schemas.openxmlformats.org/officeDocument/2006/relationships/image" Target="../media/image8.jpeg"/><Relationship Id="rId1" Type="http://schemas.openxmlformats.org/officeDocument/2006/relationships/image" Target="../media/image6.jpeg"/><Relationship Id="rId6" Type="http://schemas.openxmlformats.org/officeDocument/2006/relationships/hyperlink" Target="#checklist!A1"/><Relationship Id="rId5" Type="http://schemas.openxmlformats.org/officeDocument/2006/relationships/hyperlink" Target="#Comparativo!A1"/><Relationship Id="rId4" Type="http://schemas.openxmlformats.org/officeDocument/2006/relationships/hyperlink" Target="#'C&#225;lculo das Estimativas'!A1"/></Relationships>
</file>

<file path=xl/drawings/_rels/drawing7.xml.rels><?xml version="1.0" encoding="UTF-8" standalone="yes"?>
<Relationships xmlns="http://schemas.openxmlformats.org/package/2006/relationships"><Relationship Id="rId3" Type="http://schemas.openxmlformats.org/officeDocument/2006/relationships/hyperlink" Target="#'C&#225;lculo das Estimativas'!A1"/><Relationship Id="rId2" Type="http://schemas.openxmlformats.org/officeDocument/2006/relationships/hyperlink" Target="#'P&#225;gina Inicial'!A1"/><Relationship Id="rId1" Type="http://schemas.openxmlformats.org/officeDocument/2006/relationships/image" Target="../media/image2.jpeg"/><Relationship Id="rId5" Type="http://schemas.openxmlformats.org/officeDocument/2006/relationships/hyperlink" Target="#checklist!A1"/><Relationship Id="rId4" Type="http://schemas.openxmlformats.org/officeDocument/2006/relationships/hyperlink" Target="#Comparativo!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xdr:colOff>
      <xdr:row>1</xdr:row>
      <xdr:rowOff>152454</xdr:rowOff>
    </xdr:to>
    <xdr:pic>
      <xdr:nvPicPr>
        <xdr:cNvPr id="2" name="Imagem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10" name="Retângulo 9">
          <a:hlinkClick xmlns:r="http://schemas.openxmlformats.org/officeDocument/2006/relationships" r:id="rId2"/>
          <a:extLst>
            <a:ext uri="{FF2B5EF4-FFF2-40B4-BE49-F238E27FC236}">
              <a16:creationId xmlns="" xmlns:a16="http://schemas.microsoft.com/office/drawing/2014/main" id="{00000000-0008-0000-0000-00000A000000}"/>
            </a:ext>
          </a:extLst>
        </xdr:cNvPr>
        <xdr:cNvSpPr/>
      </xdr:nvSpPr>
      <xdr:spPr>
        <a:xfrm>
          <a:off x="0" y="733425"/>
          <a:ext cx="8534400" cy="257175"/>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3" name="Retângulo 2">
          <a:hlinkClick xmlns:r="http://schemas.openxmlformats.org/officeDocument/2006/relationships" r:id="rId2"/>
          <a:extLst>
            <a:ext uri="{FF2B5EF4-FFF2-40B4-BE49-F238E27FC236}">
              <a16:creationId xmlns="" xmlns:a16="http://schemas.microsoft.com/office/drawing/2014/main" id="{00000000-0008-0000-0000-000003000000}"/>
            </a:ext>
          </a:extLst>
        </xdr:cNvPr>
        <xdr:cNvSpPr/>
      </xdr:nvSpPr>
      <xdr:spPr>
        <a:xfrm>
          <a:off x="0" y="514350"/>
          <a:ext cx="12192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19050</xdr:colOff>
      <xdr:row>2</xdr:row>
      <xdr:rowOff>0</xdr:rowOff>
    </xdr:from>
    <xdr:to>
      <xdr:col>6</xdr:col>
      <xdr:colOff>19050</xdr:colOff>
      <xdr:row>3</xdr:row>
      <xdr:rowOff>1</xdr:rowOff>
    </xdr:to>
    <xdr:sp macro="" textlink="">
      <xdr:nvSpPr>
        <xdr:cNvPr id="11" name="Retângulo 10">
          <a:hlinkClick xmlns:r="http://schemas.openxmlformats.org/officeDocument/2006/relationships" r:id="rId3"/>
          <a:extLst>
            <a:ext uri="{FF2B5EF4-FFF2-40B4-BE49-F238E27FC236}">
              <a16:creationId xmlns="" xmlns:a16="http://schemas.microsoft.com/office/drawing/2014/main" id="{00000000-0008-0000-0000-00000B000000}"/>
            </a:ext>
          </a:extLst>
        </xdr:cNvPr>
        <xdr:cNvSpPr/>
      </xdr:nvSpPr>
      <xdr:spPr>
        <a:xfrm>
          <a:off x="1847850" y="514350"/>
          <a:ext cx="1828800" cy="2095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38100</xdr:colOff>
      <xdr:row>2</xdr:row>
      <xdr:rowOff>0</xdr:rowOff>
    </xdr:from>
    <xdr:to>
      <xdr:col>10</xdr:col>
      <xdr:colOff>38100</xdr:colOff>
      <xdr:row>3</xdr:row>
      <xdr:rowOff>0</xdr:rowOff>
    </xdr:to>
    <xdr:sp macro="" textlink="">
      <xdr:nvSpPr>
        <xdr:cNvPr id="13" name="Retângulo 12">
          <a:hlinkClick xmlns:r="http://schemas.openxmlformats.org/officeDocument/2006/relationships" r:id="rId4"/>
          <a:extLst>
            <a:ext uri="{FF2B5EF4-FFF2-40B4-BE49-F238E27FC236}">
              <a16:creationId xmlns="" xmlns:a16="http://schemas.microsoft.com/office/drawing/2014/main" id="{00000000-0008-0000-0000-00000D000000}"/>
            </a:ext>
          </a:extLst>
        </xdr:cNvPr>
        <xdr:cNvSpPr/>
      </xdr:nvSpPr>
      <xdr:spPr>
        <a:xfrm>
          <a:off x="4305300" y="514350"/>
          <a:ext cx="18288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14" name="Retângulo 13">
          <a:hlinkClick xmlns:r="http://schemas.openxmlformats.org/officeDocument/2006/relationships" r:id="rId5"/>
          <a:extLst>
            <a:ext uri="{FF2B5EF4-FFF2-40B4-BE49-F238E27FC236}">
              <a16:creationId xmlns="" xmlns:a16="http://schemas.microsoft.com/office/drawing/2014/main" id="{00000000-0008-0000-0000-00000E000000}"/>
            </a:ext>
          </a:extLst>
        </xdr:cNvPr>
        <xdr:cNvSpPr/>
      </xdr:nvSpPr>
      <xdr:spPr>
        <a:xfrm>
          <a:off x="6762750" y="514350"/>
          <a:ext cx="185737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xdr:twoCellAnchor>
    <xdr:from>
      <xdr:col>0</xdr:col>
      <xdr:colOff>457200</xdr:colOff>
      <xdr:row>12</xdr:row>
      <xdr:rowOff>190499</xdr:rowOff>
    </xdr:from>
    <xdr:to>
      <xdr:col>13</xdr:col>
      <xdr:colOff>133350</xdr:colOff>
      <xdr:row>16</xdr:row>
      <xdr:rowOff>104775</xdr:rowOff>
    </xdr:to>
    <xdr:sp macro="" textlink="">
      <xdr:nvSpPr>
        <xdr:cNvPr id="9" name="Canto dobrado 8">
          <a:extLst>
            <a:ext uri="{FF2B5EF4-FFF2-40B4-BE49-F238E27FC236}">
              <a16:creationId xmlns="" xmlns:a16="http://schemas.microsoft.com/office/drawing/2014/main" id="{00000000-0008-0000-0000-000009000000}"/>
            </a:ext>
          </a:extLst>
        </xdr:cNvPr>
        <xdr:cNvSpPr/>
      </xdr:nvSpPr>
      <xdr:spPr>
        <a:xfrm>
          <a:off x="457200" y="2800349"/>
          <a:ext cx="7600950" cy="676276"/>
        </a:xfrm>
        <a:prstGeom prst="foldedCorner">
          <a:avLst>
            <a:gd name="adj" fmla="val 0"/>
          </a:avLst>
        </a:prstGeom>
        <a:solidFill>
          <a:srgbClr val="FFC1C2"/>
        </a:solidFill>
        <a:ln>
          <a:solidFill>
            <a:srgbClr val="8E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1" u="sng" strike="noStrike" baseline="0">
              <a:solidFill>
                <a:sysClr val="windowText" lastClr="000000"/>
              </a:solidFill>
              <a:latin typeface="+mn-lt"/>
              <a:ea typeface="+mn-ea"/>
              <a:cs typeface="+mn-cs"/>
            </a:rPr>
            <a:t>ATENÇÃO</a:t>
          </a:r>
          <a:r>
            <a:rPr lang="pt-BR" sz="1100" b="0" i="0" u="none" strike="noStrike" baseline="0">
              <a:solidFill>
                <a:sysClr val="windowText" lastClr="000000"/>
              </a:solidFill>
              <a:latin typeface="+mn-lt"/>
              <a:ea typeface="+mn-ea"/>
              <a:cs typeface="+mn-cs"/>
            </a:rPr>
            <a:t> -  Com a publicação do novo Manual de Procedimentos Administrativos e Financeiros, os Conselhos Regionais deverão apresentar ao CFP a Proposta Orçamentária para o exercício seguinte </a:t>
          </a:r>
          <a:r>
            <a:rPr lang="pt-BR" sz="1100" b="1" i="0" u="sng" strike="noStrike" baseline="0">
              <a:solidFill>
                <a:sysClr val="windowText" lastClr="000000"/>
              </a:solidFill>
              <a:latin typeface="+mn-lt"/>
              <a:ea typeface="+mn-ea"/>
              <a:cs typeface="+mn-cs"/>
            </a:rPr>
            <a:t>até o dia 31 de outubro </a:t>
          </a:r>
          <a:r>
            <a:rPr lang="pt-BR" sz="1100" b="0" i="0" u="none" strike="noStrike" baseline="0">
              <a:solidFill>
                <a:sysClr val="windowText" lastClr="000000"/>
              </a:solidFill>
              <a:latin typeface="+mn-lt"/>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xdr:colOff>
      <xdr:row>1</xdr:row>
      <xdr:rowOff>152454</xdr:rowOff>
    </xdr:to>
    <xdr:pic>
      <xdr:nvPicPr>
        <xdr:cNvPr id="43" name="Imagem 42">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45" name="Retângulo 44">
          <a:hlinkClick xmlns:r="http://schemas.openxmlformats.org/officeDocument/2006/relationships" r:id="rId2"/>
          <a:extLst>
            <a:ext uri="{FF2B5EF4-FFF2-40B4-BE49-F238E27FC236}">
              <a16:creationId xmlns="" xmlns:a16="http://schemas.microsoft.com/office/drawing/2014/main" id="{00000000-0008-0000-0100-00002D000000}"/>
            </a:ext>
          </a:extLst>
        </xdr:cNvPr>
        <xdr:cNvSpPr/>
      </xdr:nvSpPr>
      <xdr:spPr>
        <a:xfrm>
          <a:off x="0" y="514350"/>
          <a:ext cx="8562975"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46" name="Retângulo 45">
          <a:hlinkClick xmlns:r="http://schemas.openxmlformats.org/officeDocument/2006/relationships" r:id="rId2"/>
          <a:extLst>
            <a:ext uri="{FF2B5EF4-FFF2-40B4-BE49-F238E27FC236}">
              <a16:creationId xmlns="" xmlns:a16="http://schemas.microsoft.com/office/drawing/2014/main" id="{00000000-0008-0000-0100-00002E000000}"/>
            </a:ext>
          </a:extLst>
        </xdr:cNvPr>
        <xdr:cNvSpPr/>
      </xdr:nvSpPr>
      <xdr:spPr>
        <a:xfrm>
          <a:off x="0" y="514350"/>
          <a:ext cx="12192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19050</xdr:colOff>
      <xdr:row>2</xdr:row>
      <xdr:rowOff>0</xdr:rowOff>
    </xdr:from>
    <xdr:to>
      <xdr:col>6</xdr:col>
      <xdr:colOff>19050</xdr:colOff>
      <xdr:row>3</xdr:row>
      <xdr:rowOff>1</xdr:rowOff>
    </xdr:to>
    <xdr:sp macro="" textlink="">
      <xdr:nvSpPr>
        <xdr:cNvPr id="47" name="Retângulo 46">
          <a:hlinkClick xmlns:r="http://schemas.openxmlformats.org/officeDocument/2006/relationships" r:id="rId3"/>
          <a:extLst>
            <a:ext uri="{FF2B5EF4-FFF2-40B4-BE49-F238E27FC236}">
              <a16:creationId xmlns="" xmlns:a16="http://schemas.microsoft.com/office/drawing/2014/main" id="{00000000-0008-0000-0100-00002F000000}"/>
            </a:ext>
          </a:extLst>
        </xdr:cNvPr>
        <xdr:cNvSpPr/>
      </xdr:nvSpPr>
      <xdr:spPr>
        <a:xfrm>
          <a:off x="1847850" y="514350"/>
          <a:ext cx="1828800" cy="2095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38100</xdr:colOff>
      <xdr:row>2</xdr:row>
      <xdr:rowOff>0</xdr:rowOff>
    </xdr:from>
    <xdr:to>
      <xdr:col>10</xdr:col>
      <xdr:colOff>38100</xdr:colOff>
      <xdr:row>3</xdr:row>
      <xdr:rowOff>0</xdr:rowOff>
    </xdr:to>
    <xdr:sp macro="" textlink="">
      <xdr:nvSpPr>
        <xdr:cNvPr id="49" name="Retângulo 48">
          <a:hlinkClick xmlns:r="http://schemas.openxmlformats.org/officeDocument/2006/relationships" r:id="rId4"/>
          <a:extLst>
            <a:ext uri="{FF2B5EF4-FFF2-40B4-BE49-F238E27FC236}">
              <a16:creationId xmlns="" xmlns:a16="http://schemas.microsoft.com/office/drawing/2014/main" id="{00000000-0008-0000-0100-000031000000}"/>
            </a:ext>
          </a:extLst>
        </xdr:cNvPr>
        <xdr:cNvSpPr/>
      </xdr:nvSpPr>
      <xdr:spPr>
        <a:xfrm>
          <a:off x="4305300" y="514350"/>
          <a:ext cx="18288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50" name="Retângulo 49">
          <a:hlinkClick xmlns:r="http://schemas.openxmlformats.org/officeDocument/2006/relationships" r:id="rId5"/>
          <a:extLst>
            <a:ext uri="{FF2B5EF4-FFF2-40B4-BE49-F238E27FC236}">
              <a16:creationId xmlns="" xmlns:a16="http://schemas.microsoft.com/office/drawing/2014/main" id="{00000000-0008-0000-0100-000032000000}"/>
            </a:ext>
          </a:extLst>
        </xdr:cNvPr>
        <xdr:cNvSpPr/>
      </xdr:nvSpPr>
      <xdr:spPr>
        <a:xfrm>
          <a:off x="6762750" y="514350"/>
          <a:ext cx="185737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xdr:twoCellAnchor>
    <xdr:from>
      <xdr:col>14</xdr:col>
      <xdr:colOff>190500</xdr:colOff>
      <xdr:row>17</xdr:row>
      <xdr:rowOff>267569</xdr:rowOff>
    </xdr:from>
    <xdr:to>
      <xdr:col>19</xdr:col>
      <xdr:colOff>599210</xdr:colOff>
      <xdr:row>28</xdr:row>
      <xdr:rowOff>155863</xdr:rowOff>
    </xdr:to>
    <xdr:sp macro="" textlink="">
      <xdr:nvSpPr>
        <xdr:cNvPr id="10" name="Canto dobrado 9">
          <a:extLst>
            <a:ext uri="{FF2B5EF4-FFF2-40B4-BE49-F238E27FC236}">
              <a16:creationId xmlns="" xmlns:a16="http://schemas.microsoft.com/office/drawing/2014/main" id="{00000000-0008-0000-0100-00000A000000}"/>
            </a:ext>
          </a:extLst>
        </xdr:cNvPr>
        <xdr:cNvSpPr/>
      </xdr:nvSpPr>
      <xdr:spPr>
        <a:xfrm>
          <a:off x="8832273" y="4103546"/>
          <a:ext cx="4565073" cy="2408090"/>
        </a:xfrm>
        <a:prstGeom prst="foldedCorner">
          <a:avLst>
            <a:gd name="adj" fmla="val 0"/>
          </a:avLst>
        </a:prstGeom>
        <a:solidFill>
          <a:srgbClr val="FFC000"/>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000" b="1" i="1">
              <a:solidFill>
                <a:schemeClr val="accent5">
                  <a:lumMod val="50000"/>
                </a:schemeClr>
              </a:solidFill>
              <a:effectLst/>
              <a:latin typeface="+mn-lt"/>
              <a:ea typeface="+mn-ea"/>
              <a:cs typeface="+mn-cs"/>
            </a:rPr>
            <a:t>Conforme</a:t>
          </a:r>
          <a:r>
            <a:rPr lang="pt-BR" sz="1000" b="1" i="1" baseline="0">
              <a:solidFill>
                <a:schemeClr val="accent5">
                  <a:lumMod val="50000"/>
                </a:schemeClr>
              </a:solidFill>
              <a:effectLst/>
              <a:latin typeface="+mn-lt"/>
              <a:ea typeface="+mn-ea"/>
              <a:cs typeface="+mn-cs"/>
            </a:rPr>
            <a:t> Resolução CFP nº 09, de maio de 2019, que institui os tetos das anuidades de 2020:</a:t>
          </a:r>
        </a:p>
        <a:p>
          <a:endParaRPr lang="pt-BR" sz="1000" b="1" i="1" baseline="0">
            <a:solidFill>
              <a:schemeClr val="accent5">
                <a:lumMod val="50000"/>
              </a:schemeClr>
            </a:solidFill>
            <a:effectLst/>
            <a:latin typeface="+mn-lt"/>
            <a:ea typeface="+mn-ea"/>
            <a:cs typeface="+mn-cs"/>
          </a:endParaRPr>
        </a:p>
        <a:p>
          <a:r>
            <a:rPr lang="pt-BR" sz="1000" b="0" i="1">
              <a:solidFill>
                <a:schemeClr val="accent5">
                  <a:lumMod val="50000"/>
                </a:schemeClr>
              </a:solidFill>
              <a:effectLst/>
              <a:latin typeface="+mn-lt"/>
              <a:ea typeface="+mn-ea"/>
              <a:cs typeface="+mn-cs"/>
            </a:rPr>
            <a:t>Art. 2º.  O teto da anuidade para 2020 de pessoa física será de R$ 666,40;</a:t>
          </a:r>
        </a:p>
        <a:p>
          <a:endParaRPr lang="pt-BR" sz="1000" b="0" i="1" baseline="0">
            <a:solidFill>
              <a:schemeClr val="accent5">
                <a:lumMod val="50000"/>
              </a:schemeClr>
            </a:solidFill>
            <a:effectLst/>
            <a:latin typeface="+mn-lt"/>
            <a:ea typeface="+mn-ea"/>
            <a:cs typeface="+mn-cs"/>
          </a:endParaRPr>
        </a:p>
        <a:p>
          <a:r>
            <a:rPr lang="pt-BR" sz="1000" b="0" i="1" baseline="0">
              <a:solidFill>
                <a:schemeClr val="accent5">
                  <a:lumMod val="50000"/>
                </a:schemeClr>
              </a:solidFill>
              <a:effectLst/>
              <a:latin typeface="+mn-lt"/>
              <a:ea typeface="+mn-ea"/>
              <a:cs typeface="+mn-cs"/>
            </a:rPr>
            <a:t>Art. 3º </a:t>
          </a:r>
          <a:r>
            <a:rPr lang="pt-BR" sz="1000" b="0" i="1">
              <a:solidFill>
                <a:schemeClr val="accent5">
                  <a:lumMod val="50000"/>
                </a:schemeClr>
              </a:solidFill>
              <a:effectLst/>
              <a:latin typeface="+mn-lt"/>
              <a:ea typeface="+mn-ea"/>
              <a:cs typeface="+mn-cs"/>
            </a:rPr>
            <a:t>O teto da anuidade para 2020 de Pessoas Jurídicas, conforme o capital social, terá os seguintes valores:         </a:t>
          </a:r>
        </a:p>
        <a:p>
          <a:r>
            <a:rPr lang="pt-BR" sz="1000" b="0" i="1">
              <a:solidFill>
                <a:schemeClr val="accent5">
                  <a:lumMod val="50000"/>
                </a:schemeClr>
              </a:solidFill>
              <a:effectLst/>
              <a:latin typeface="+mn-lt"/>
              <a:ea typeface="+mn-ea"/>
              <a:cs typeface="+mn-cs"/>
            </a:rPr>
            <a:t>a) até 50.000,00: R$ 756,34;</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b) acima de R$ 50.000,00 e até R$ 200.000,00: R$ 1.505,91;</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c) acima de R$ 200.000,00 e até R$ 500.000,00: R$ 2.255,46;</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d) acima de R$ 500.000,00 e até R$ 1.000.000,00: R$ 3.005,02;</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e) acima de R$ 1.000.000,00 e até R$ 2.000.000,00: R$ 3.754,58;</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f) acima de R$ 2.000.000,00 e até R$ 10.000.000,00: R$ 4,504,14;</a:t>
          </a:r>
          <a:br>
            <a:rPr lang="pt-BR" sz="1000" b="0" i="1">
              <a:solidFill>
                <a:schemeClr val="accent5">
                  <a:lumMod val="50000"/>
                </a:schemeClr>
              </a:solidFill>
              <a:effectLst/>
              <a:latin typeface="+mn-lt"/>
              <a:ea typeface="+mn-ea"/>
              <a:cs typeface="+mn-cs"/>
            </a:rPr>
          </a:br>
          <a:r>
            <a:rPr lang="pt-BR" sz="1000" b="0" i="1">
              <a:solidFill>
                <a:schemeClr val="accent5">
                  <a:lumMod val="50000"/>
                </a:schemeClr>
              </a:solidFill>
              <a:effectLst/>
              <a:latin typeface="+mn-lt"/>
              <a:ea typeface="+mn-ea"/>
              <a:cs typeface="+mn-cs"/>
            </a:rPr>
            <a:t>g) acima de R$ 10.000.000,00: R$ 6.003,26.</a:t>
          </a:r>
          <a:endParaRPr lang="pt-BR" sz="1000" b="0" i="1">
            <a:solidFill>
              <a:schemeClr val="accent5">
                <a:lumMod val="50000"/>
              </a:schemeClr>
            </a:solidFill>
            <a:effectLst/>
          </a:endParaRPr>
        </a:p>
        <a:p>
          <a:pPr algn="l"/>
          <a:endParaRPr lang="pt-BR" sz="1100"/>
        </a:p>
      </xdr:txBody>
    </xdr:sp>
    <xdr:clientData/>
  </xdr:twoCellAnchor>
  <xdr:twoCellAnchor>
    <xdr:from>
      <xdr:col>13</xdr:col>
      <xdr:colOff>143632</xdr:colOff>
      <xdr:row>23</xdr:row>
      <xdr:rowOff>19916</xdr:rowOff>
    </xdr:from>
    <xdr:to>
      <xdr:col>14</xdr:col>
      <xdr:colOff>131728</xdr:colOff>
      <xdr:row>24</xdr:row>
      <xdr:rowOff>19916</xdr:rowOff>
    </xdr:to>
    <xdr:sp macro="" textlink="">
      <xdr:nvSpPr>
        <xdr:cNvPr id="2" name="Seta para a direita 1">
          <a:extLst>
            <a:ext uri="{FF2B5EF4-FFF2-40B4-BE49-F238E27FC236}">
              <a16:creationId xmlns="" xmlns:a16="http://schemas.microsoft.com/office/drawing/2014/main" id="{00000000-0008-0000-0100-000002000000}"/>
            </a:ext>
          </a:extLst>
        </xdr:cNvPr>
        <xdr:cNvSpPr/>
      </xdr:nvSpPr>
      <xdr:spPr>
        <a:xfrm>
          <a:off x="8144632" y="5423189"/>
          <a:ext cx="628869"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590550</xdr:colOff>
      <xdr:row>4</xdr:row>
      <xdr:rowOff>133350</xdr:rowOff>
    </xdr:from>
    <xdr:to>
      <xdr:col>13</xdr:col>
      <xdr:colOff>3463</xdr:colOff>
      <xdr:row>14</xdr:row>
      <xdr:rowOff>233795</xdr:rowOff>
    </xdr:to>
    <xdr:sp macro="" textlink="">
      <xdr:nvSpPr>
        <xdr:cNvPr id="21" name="Canto dobrado 20">
          <a:extLst>
            <a:ext uri="{FF2B5EF4-FFF2-40B4-BE49-F238E27FC236}">
              <a16:creationId xmlns="" xmlns:a16="http://schemas.microsoft.com/office/drawing/2014/main" id="{00000000-0008-0000-0100-000015000000}"/>
            </a:ext>
          </a:extLst>
        </xdr:cNvPr>
        <xdr:cNvSpPr/>
      </xdr:nvSpPr>
      <xdr:spPr>
        <a:xfrm>
          <a:off x="590550" y="1146464"/>
          <a:ext cx="7413913" cy="2092036"/>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200" b="1">
              <a:solidFill>
                <a:sysClr val="windowText" lastClr="000000"/>
              </a:solidFill>
            </a:rPr>
            <a:t>Esta planilha tem por objetivo auxiliar no cálculo da Previsão da Receita para elaboração da Proposta Orçamentária. Todos os cálculos desta planilha estão em conformidade com o novo Manual de Procedimentos Aministrativos e Financeiros. </a:t>
          </a:r>
        </a:p>
        <a:p>
          <a:r>
            <a:rPr lang="pt-BR" sz="1200" b="1" baseline="0">
              <a:solidFill>
                <a:sysClr val="windowText" lastClr="000000"/>
              </a:solidFill>
            </a:rPr>
            <a:t>A seguir, será demonstrado, por meio das planilhas abaixo, cada passo do cálculo fundamentado no item 6 da Norma 01 - Plano de Trabalho e Orçamento, na página 30 do Manual:</a:t>
          </a:r>
        </a:p>
        <a:p>
          <a:endParaRPr lang="pt-BR" sz="1100" b="0" i="1" u="none" strike="noStrike" baseline="0">
            <a:solidFill>
              <a:sysClr val="windowText" lastClr="000000"/>
            </a:solidFill>
            <a:latin typeface="+mn-lt"/>
            <a:ea typeface="+mn-ea"/>
            <a:cs typeface="+mn-cs"/>
          </a:endParaRPr>
        </a:p>
        <a:p>
          <a:r>
            <a:rPr lang="pt-BR" sz="1100" b="0" i="1" u="none" strike="noStrike" baseline="0">
              <a:solidFill>
                <a:sysClr val="windowText" lastClr="000000"/>
              </a:solidFill>
              <a:latin typeface="+mn-lt"/>
              <a:ea typeface="+mn-ea"/>
              <a:cs typeface="+mn-cs"/>
            </a:rPr>
            <a:t>6.1 Receita é todo recurso financeiro recebido pelo Conselho, decorrente de anuidades, emolumentos e demais serviços, bem como os originários de doações, legados, rendas de locação e venda de imóveis, assinatura e publicidade em jornais e revistas próprias, etc.</a:t>
          </a:r>
        </a:p>
        <a:p>
          <a:r>
            <a:rPr lang="pt-BR" sz="1100" b="0" i="1" u="none" strike="noStrike" baseline="0">
              <a:solidFill>
                <a:sysClr val="windowText" lastClr="000000"/>
              </a:solidFill>
              <a:latin typeface="+mn-lt"/>
              <a:ea typeface="+mn-ea"/>
              <a:cs typeface="+mn-cs"/>
            </a:rPr>
            <a:t>6.2</a:t>
          </a:r>
          <a:r>
            <a:rPr lang="pt-BR" sz="1100" b="1" i="1" u="none" strike="noStrike" baseline="0">
              <a:solidFill>
                <a:sysClr val="windowText" lastClr="000000"/>
              </a:solidFill>
              <a:latin typeface="+mn-lt"/>
              <a:ea typeface="+mn-ea"/>
              <a:cs typeface="+mn-cs"/>
            </a:rPr>
            <a:t> </a:t>
          </a:r>
          <a:r>
            <a:rPr lang="pt-BR" sz="1100" b="0" i="1" u="none" strike="noStrike" baseline="0">
              <a:solidFill>
                <a:sysClr val="windowText" lastClr="000000"/>
              </a:solidFill>
              <a:latin typeface="+mn-lt"/>
              <a:ea typeface="+mn-ea"/>
              <a:cs typeface="+mn-cs"/>
            </a:rPr>
            <a:t>Estima-se a Receita com base na projeção das arrecadações dos últimos três exercícios, devendo ser consideradas as variações ocorridas em cada tipo de receita e ainda:</a:t>
          </a:r>
          <a:endParaRPr lang="pt-BR" sz="1200" b="0" i="1" baseline="0">
            <a:solidFill>
              <a:sysClr val="windowText" lastClr="000000"/>
            </a:solidFill>
          </a:endParaRPr>
        </a:p>
        <a:p>
          <a:pPr algn="l"/>
          <a:endParaRPr lang="pt-BR" sz="1200">
            <a:solidFill>
              <a:sysClr val="windowText" lastClr="000000"/>
            </a:solidFill>
          </a:endParaRPr>
        </a:p>
        <a:p>
          <a:pPr algn="l"/>
          <a:endParaRPr lang="pt-BR" sz="1200">
            <a:solidFill>
              <a:sysClr val="windowText" lastClr="000000"/>
            </a:solidFill>
          </a:endParaRPr>
        </a:p>
      </xdr:txBody>
    </xdr:sp>
    <xdr:clientData/>
  </xdr:twoCellAnchor>
  <xdr:twoCellAnchor>
    <xdr:from>
      <xdr:col>1</xdr:col>
      <xdr:colOff>0</xdr:colOff>
      <xdr:row>15</xdr:row>
      <xdr:rowOff>123825</xdr:rowOff>
    </xdr:from>
    <xdr:to>
      <xdr:col>13</xdr:col>
      <xdr:colOff>0</xdr:colOff>
      <xdr:row>17</xdr:row>
      <xdr:rowOff>190500</xdr:rowOff>
    </xdr:to>
    <xdr:sp macro="" textlink="">
      <xdr:nvSpPr>
        <xdr:cNvPr id="22" name="Canto dobrado 21">
          <a:extLst>
            <a:ext uri="{FF2B5EF4-FFF2-40B4-BE49-F238E27FC236}">
              <a16:creationId xmlns="" xmlns:a16="http://schemas.microsoft.com/office/drawing/2014/main" id="{00000000-0008-0000-0100-000016000000}"/>
            </a:ext>
          </a:extLst>
        </xdr:cNvPr>
        <xdr:cNvSpPr/>
      </xdr:nvSpPr>
      <xdr:spPr>
        <a:xfrm>
          <a:off x="609600" y="3409950"/>
          <a:ext cx="7315200" cy="619125"/>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1" u="none" strike="noStrike" baseline="0">
              <a:solidFill>
                <a:sysClr val="windowText" lastClr="000000"/>
              </a:solidFill>
              <a:latin typeface="+mn-lt"/>
              <a:ea typeface="+mn-ea"/>
              <a:cs typeface="+mn-cs"/>
            </a:rPr>
            <a:t>6.2.1 No Conselho Regional:</a:t>
          </a:r>
        </a:p>
        <a:p>
          <a:r>
            <a:rPr lang="pt-BR" sz="1100" b="0" i="1" u="none" strike="noStrike" baseline="0">
              <a:solidFill>
                <a:sysClr val="windowText" lastClr="000000"/>
              </a:solidFill>
              <a:latin typeface="+mn-lt"/>
              <a:ea typeface="+mn-ea"/>
              <a:cs typeface="+mn-cs"/>
            </a:rPr>
            <a:t>O valor da anuidade submetida à Assembleia será aprovado a partir do teto máximo estabelecido em Assembleia de Delegados Regionais e de acordo com a Lei 12.514/2011.</a:t>
          </a:r>
          <a:endParaRPr lang="pt-BR" sz="1100" i="1">
            <a:solidFill>
              <a:sysClr val="windowText" lastClr="000000"/>
            </a:solidFill>
          </a:endParaRPr>
        </a:p>
      </xdr:txBody>
    </xdr:sp>
    <xdr:clientData/>
  </xdr:twoCellAnchor>
  <xdr:twoCellAnchor>
    <xdr:from>
      <xdr:col>0</xdr:col>
      <xdr:colOff>285750</xdr:colOff>
      <xdr:row>16</xdr:row>
      <xdr:rowOff>152400</xdr:rowOff>
    </xdr:from>
    <xdr:to>
      <xdr:col>0</xdr:col>
      <xdr:colOff>600075</xdr:colOff>
      <xdr:row>18</xdr:row>
      <xdr:rowOff>257175</xdr:rowOff>
    </xdr:to>
    <xdr:sp macro="" textlink="">
      <xdr:nvSpPr>
        <xdr:cNvPr id="5" name="Seta em curva para a direita 4">
          <a:extLst>
            <a:ext uri="{FF2B5EF4-FFF2-40B4-BE49-F238E27FC236}">
              <a16:creationId xmlns="" xmlns:a16="http://schemas.microsoft.com/office/drawing/2014/main" id="{00000000-0008-0000-0100-000005000000}"/>
            </a:ext>
          </a:extLst>
        </xdr:cNvPr>
        <xdr:cNvSpPr/>
      </xdr:nvSpPr>
      <xdr:spPr>
        <a:xfrm>
          <a:off x="285750" y="3714750"/>
          <a:ext cx="314325" cy="65722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1</xdr:col>
      <xdr:colOff>0</xdr:colOff>
      <xdr:row>30</xdr:row>
      <xdr:rowOff>38101</xdr:rowOff>
    </xdr:from>
    <xdr:to>
      <xdr:col>13</xdr:col>
      <xdr:colOff>0</xdr:colOff>
      <xdr:row>32</xdr:row>
      <xdr:rowOff>123825</xdr:rowOff>
    </xdr:to>
    <xdr:sp macro="" textlink="">
      <xdr:nvSpPr>
        <xdr:cNvPr id="23" name="Canto dobrado 22">
          <a:extLst>
            <a:ext uri="{FF2B5EF4-FFF2-40B4-BE49-F238E27FC236}">
              <a16:creationId xmlns="" xmlns:a16="http://schemas.microsoft.com/office/drawing/2014/main" id="{00000000-0008-0000-0100-000017000000}"/>
            </a:ext>
          </a:extLst>
        </xdr:cNvPr>
        <xdr:cNvSpPr/>
      </xdr:nvSpPr>
      <xdr:spPr>
        <a:xfrm>
          <a:off x="609600" y="6943726"/>
          <a:ext cx="7315200" cy="485774"/>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1" u="none" strike="noStrike" baseline="0">
              <a:solidFill>
                <a:sysClr val="windowText" lastClr="000000"/>
              </a:solidFill>
              <a:latin typeface="+mn-lt"/>
              <a:ea typeface="+mn-ea"/>
              <a:cs typeface="+mn-cs"/>
            </a:rPr>
            <a:t>Posto isso, a receita deve ser calculada de acordo com os seguintes passos:</a:t>
          </a:r>
        </a:p>
        <a:p>
          <a:r>
            <a:rPr lang="pt-BR" sz="1100" b="1" i="1" u="none" strike="noStrike" baseline="0">
              <a:solidFill>
                <a:sysClr val="windowText" lastClr="000000"/>
              </a:solidFill>
              <a:latin typeface="+mn-lt"/>
              <a:ea typeface="+mn-ea"/>
              <a:cs typeface="+mn-cs"/>
            </a:rPr>
            <a:t>a) </a:t>
          </a:r>
          <a:r>
            <a:rPr lang="pt-BR" sz="1100" b="0" i="1" u="none" strike="noStrike" baseline="0">
              <a:solidFill>
                <a:sysClr val="windowText" lastClr="000000"/>
              </a:solidFill>
              <a:latin typeface="+mn-lt"/>
              <a:ea typeface="+mn-ea"/>
              <a:cs typeface="+mn-cs"/>
            </a:rPr>
            <a:t>Multiplicar o valor da anuidade definido em Assembleia, pelo número de profissionais inscritos ATIVOS;</a:t>
          </a:r>
        </a:p>
      </xdr:txBody>
    </xdr:sp>
    <xdr:clientData/>
  </xdr:twoCellAnchor>
  <xdr:twoCellAnchor>
    <xdr:from>
      <xdr:col>0</xdr:col>
      <xdr:colOff>200025</xdr:colOff>
      <xdr:row>31</xdr:row>
      <xdr:rowOff>104775</xdr:rowOff>
    </xdr:from>
    <xdr:to>
      <xdr:col>0</xdr:col>
      <xdr:colOff>590550</xdr:colOff>
      <xdr:row>38</xdr:row>
      <xdr:rowOff>9525</xdr:rowOff>
    </xdr:to>
    <xdr:sp macro="" textlink="">
      <xdr:nvSpPr>
        <xdr:cNvPr id="6" name="Seta em curva para a direita 5">
          <a:extLst>
            <a:ext uri="{FF2B5EF4-FFF2-40B4-BE49-F238E27FC236}">
              <a16:creationId xmlns="" xmlns:a16="http://schemas.microsoft.com/office/drawing/2014/main" id="{00000000-0008-0000-0100-000006000000}"/>
            </a:ext>
          </a:extLst>
        </xdr:cNvPr>
        <xdr:cNvSpPr/>
      </xdr:nvSpPr>
      <xdr:spPr>
        <a:xfrm>
          <a:off x="200025" y="7210425"/>
          <a:ext cx="390525" cy="1343025"/>
        </a:xfrm>
        <a:prstGeom prst="curvedRightArrow">
          <a:avLst>
            <a:gd name="adj1" fmla="val 18442"/>
            <a:gd name="adj2" fmla="val 32903"/>
            <a:gd name="adj3" fmla="val 182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1</xdr:col>
      <xdr:colOff>9525</xdr:colOff>
      <xdr:row>61</xdr:row>
      <xdr:rowOff>104775</xdr:rowOff>
    </xdr:from>
    <xdr:to>
      <xdr:col>13</xdr:col>
      <xdr:colOff>9525</xdr:colOff>
      <xdr:row>63</xdr:row>
      <xdr:rowOff>142875</xdr:rowOff>
    </xdr:to>
    <xdr:sp macro="" textlink="">
      <xdr:nvSpPr>
        <xdr:cNvPr id="25" name="Canto dobrado 24">
          <a:extLst>
            <a:ext uri="{FF2B5EF4-FFF2-40B4-BE49-F238E27FC236}">
              <a16:creationId xmlns="" xmlns:a16="http://schemas.microsoft.com/office/drawing/2014/main" id="{00000000-0008-0000-0100-000019000000}"/>
            </a:ext>
          </a:extLst>
        </xdr:cNvPr>
        <xdr:cNvSpPr/>
      </xdr:nvSpPr>
      <xdr:spPr>
        <a:xfrm>
          <a:off x="619125" y="12363450"/>
          <a:ext cx="7315200" cy="438150"/>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1" u="none" strike="noStrike" baseline="0">
              <a:solidFill>
                <a:sysClr val="windowText" lastClr="000000"/>
              </a:solidFill>
              <a:latin typeface="+mn-lt"/>
              <a:ea typeface="+mn-ea"/>
              <a:cs typeface="+mn-cs"/>
            </a:rPr>
            <a:t>b) </a:t>
          </a:r>
          <a:r>
            <a:rPr lang="pt-BR" sz="1100" b="0" i="1" u="none" strike="noStrike" baseline="0">
              <a:solidFill>
                <a:sysClr val="windowText" lastClr="000000"/>
              </a:solidFill>
              <a:latin typeface="+mn-lt"/>
              <a:ea typeface="+mn-ea"/>
              <a:cs typeface="+mn-cs"/>
            </a:rPr>
            <a:t>Somar ao produto anterior a média dos últimos três anos de novas inscrições;</a:t>
          </a:r>
        </a:p>
        <a:p>
          <a:r>
            <a:rPr lang="pt-BR" sz="1100" b="1" i="1" u="none" strike="noStrike" baseline="0">
              <a:solidFill>
                <a:sysClr val="windowText" lastClr="000000"/>
              </a:solidFill>
              <a:latin typeface="+mn-lt"/>
              <a:ea typeface="+mn-ea"/>
              <a:cs typeface="+mn-cs"/>
            </a:rPr>
            <a:t>c) </a:t>
          </a:r>
          <a:r>
            <a:rPr lang="pt-BR" sz="1100" b="0" i="1" u="none" strike="noStrike" baseline="0">
              <a:solidFill>
                <a:sysClr val="windowText" lastClr="000000"/>
              </a:solidFill>
              <a:latin typeface="+mn-lt"/>
              <a:ea typeface="+mn-ea"/>
              <a:cs typeface="+mn-cs"/>
            </a:rPr>
            <a:t>Subtrair a média de cancelamentos dos últimos três anos;</a:t>
          </a:r>
        </a:p>
      </xdr:txBody>
    </xdr:sp>
    <xdr:clientData/>
  </xdr:twoCellAnchor>
  <xdr:twoCellAnchor>
    <xdr:from>
      <xdr:col>0</xdr:col>
      <xdr:colOff>342900</xdr:colOff>
      <xdr:row>62</xdr:row>
      <xdr:rowOff>133351</xdr:rowOff>
    </xdr:from>
    <xdr:to>
      <xdr:col>0</xdr:col>
      <xdr:colOff>600075</xdr:colOff>
      <xdr:row>64</xdr:row>
      <xdr:rowOff>200025</xdr:rowOff>
    </xdr:to>
    <xdr:sp macro="" textlink="">
      <xdr:nvSpPr>
        <xdr:cNvPr id="7" name="Seta em curva para a direita 6">
          <a:extLst>
            <a:ext uri="{FF2B5EF4-FFF2-40B4-BE49-F238E27FC236}">
              <a16:creationId xmlns="" xmlns:a16="http://schemas.microsoft.com/office/drawing/2014/main" id="{00000000-0008-0000-0100-000007000000}"/>
            </a:ext>
          </a:extLst>
        </xdr:cNvPr>
        <xdr:cNvSpPr/>
      </xdr:nvSpPr>
      <xdr:spPr>
        <a:xfrm>
          <a:off x="342900" y="12592051"/>
          <a:ext cx="257175" cy="5048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0</xdr:col>
      <xdr:colOff>600075</xdr:colOff>
      <xdr:row>71</xdr:row>
      <xdr:rowOff>38100</xdr:rowOff>
    </xdr:from>
    <xdr:to>
      <xdr:col>12</xdr:col>
      <xdr:colOff>600075</xdr:colOff>
      <xdr:row>73</xdr:row>
      <xdr:rowOff>171450</xdr:rowOff>
    </xdr:to>
    <xdr:sp macro="" textlink="">
      <xdr:nvSpPr>
        <xdr:cNvPr id="27" name="Canto dobrado 26">
          <a:extLst>
            <a:ext uri="{FF2B5EF4-FFF2-40B4-BE49-F238E27FC236}">
              <a16:creationId xmlns="" xmlns:a16="http://schemas.microsoft.com/office/drawing/2014/main" id="{00000000-0008-0000-0100-00001B000000}"/>
            </a:ext>
          </a:extLst>
        </xdr:cNvPr>
        <xdr:cNvSpPr/>
      </xdr:nvSpPr>
      <xdr:spPr>
        <a:xfrm>
          <a:off x="600075" y="14363700"/>
          <a:ext cx="7315200" cy="609600"/>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0" u="none" strike="noStrike" baseline="0">
              <a:solidFill>
                <a:sysClr val="windowText" lastClr="000000"/>
              </a:solidFill>
              <a:latin typeface="+mn-lt"/>
              <a:ea typeface="+mn-ea"/>
              <a:cs typeface="+mn-cs"/>
            </a:rPr>
            <a:t>d) </a:t>
          </a:r>
          <a:r>
            <a:rPr lang="pt-BR" sz="1100" b="0" i="0" u="none" strike="noStrike" baseline="0">
              <a:solidFill>
                <a:sysClr val="windowText" lastClr="000000"/>
              </a:solidFill>
              <a:latin typeface="+mn-lt"/>
              <a:ea typeface="+mn-ea"/>
              <a:cs typeface="+mn-cs"/>
            </a:rPr>
            <a:t>Subtrair a inadimplência representada pela média das anuidades não arrecadadas nos últimos 3 exercícios encerrados. Para se obter o valor da inadimplência, considerar a diferença entre o valor dos boletos gerados e o valor arrecadado dos 3 últimos exercícios.</a:t>
          </a:r>
          <a:endParaRPr lang="pt-BR" sz="1100" b="0" i="1" u="none" strike="noStrike" baseline="0">
            <a:solidFill>
              <a:sysClr val="windowText" lastClr="000000"/>
            </a:solidFill>
            <a:latin typeface="+mn-lt"/>
            <a:ea typeface="+mn-ea"/>
            <a:cs typeface="+mn-cs"/>
          </a:endParaRPr>
        </a:p>
      </xdr:txBody>
    </xdr:sp>
    <xdr:clientData/>
  </xdr:twoCellAnchor>
  <xdr:twoCellAnchor>
    <xdr:from>
      <xdr:col>0</xdr:col>
      <xdr:colOff>323850</xdr:colOff>
      <xdr:row>72</xdr:row>
      <xdr:rowOff>152401</xdr:rowOff>
    </xdr:from>
    <xdr:to>
      <xdr:col>0</xdr:col>
      <xdr:colOff>581025</xdr:colOff>
      <xdr:row>74</xdr:row>
      <xdr:rowOff>180975</xdr:rowOff>
    </xdr:to>
    <xdr:sp macro="" textlink="">
      <xdr:nvSpPr>
        <xdr:cNvPr id="28" name="Seta em curva para a direita 27">
          <a:extLst>
            <a:ext uri="{FF2B5EF4-FFF2-40B4-BE49-F238E27FC236}">
              <a16:creationId xmlns="" xmlns:a16="http://schemas.microsoft.com/office/drawing/2014/main" id="{00000000-0008-0000-0100-00001C000000}"/>
            </a:ext>
          </a:extLst>
        </xdr:cNvPr>
        <xdr:cNvSpPr/>
      </xdr:nvSpPr>
      <xdr:spPr>
        <a:xfrm>
          <a:off x="323850" y="14716126"/>
          <a:ext cx="257175" cy="5048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1</xdr:col>
      <xdr:colOff>9525</xdr:colOff>
      <xdr:row>81</xdr:row>
      <xdr:rowOff>57150</xdr:rowOff>
    </xdr:from>
    <xdr:to>
      <xdr:col>13</xdr:col>
      <xdr:colOff>9525</xdr:colOff>
      <xdr:row>83</xdr:row>
      <xdr:rowOff>133350</xdr:rowOff>
    </xdr:to>
    <xdr:sp macro="" textlink="">
      <xdr:nvSpPr>
        <xdr:cNvPr id="29" name="Canto dobrado 28">
          <a:extLst>
            <a:ext uri="{FF2B5EF4-FFF2-40B4-BE49-F238E27FC236}">
              <a16:creationId xmlns="" xmlns:a16="http://schemas.microsoft.com/office/drawing/2014/main" id="{00000000-0008-0000-0100-00001D000000}"/>
            </a:ext>
          </a:extLst>
        </xdr:cNvPr>
        <xdr:cNvSpPr/>
      </xdr:nvSpPr>
      <xdr:spPr>
        <a:xfrm>
          <a:off x="619125" y="16449675"/>
          <a:ext cx="7315200" cy="457200"/>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0" u="none" strike="noStrike" baseline="0">
              <a:solidFill>
                <a:sysClr val="windowText" lastClr="000000"/>
              </a:solidFill>
              <a:latin typeface="+mn-lt"/>
              <a:ea typeface="+mn-ea"/>
              <a:cs typeface="+mn-cs"/>
            </a:rPr>
            <a:t>f.1 e f.2) </a:t>
          </a:r>
          <a:r>
            <a:rPr lang="pt-BR" sz="1100" b="0" i="0" u="none" strike="noStrike" baseline="0">
              <a:solidFill>
                <a:sysClr val="windowText" lastClr="000000"/>
              </a:solidFill>
              <a:latin typeface="+mn-lt"/>
              <a:ea typeface="+mn-ea"/>
              <a:cs typeface="+mn-cs"/>
            </a:rPr>
            <a:t>Após, desconsidera-se a proporção de psicólogos que irão beneficiar-se de eventuais descontos concedidos por: antecipação de pagamento da anuidade nos meses de janeiro e fevereiro (histórico dos últimos três anos)</a:t>
          </a:r>
          <a:endParaRPr lang="pt-BR" sz="1100" b="0" i="1" u="none" strike="noStrike" baseline="0">
            <a:solidFill>
              <a:sysClr val="windowText" lastClr="000000"/>
            </a:solidFill>
            <a:latin typeface="+mn-lt"/>
            <a:ea typeface="+mn-ea"/>
            <a:cs typeface="+mn-cs"/>
          </a:endParaRPr>
        </a:p>
      </xdr:txBody>
    </xdr:sp>
    <xdr:clientData/>
  </xdr:twoCellAnchor>
  <xdr:twoCellAnchor>
    <xdr:from>
      <xdr:col>0</xdr:col>
      <xdr:colOff>342900</xdr:colOff>
      <xdr:row>82</xdr:row>
      <xdr:rowOff>57151</xdr:rowOff>
    </xdr:from>
    <xdr:to>
      <xdr:col>0</xdr:col>
      <xdr:colOff>600075</xdr:colOff>
      <xdr:row>84</xdr:row>
      <xdr:rowOff>180975</xdr:rowOff>
    </xdr:to>
    <xdr:sp macro="" textlink="">
      <xdr:nvSpPr>
        <xdr:cNvPr id="30" name="Seta em curva para a direita 29">
          <a:extLst>
            <a:ext uri="{FF2B5EF4-FFF2-40B4-BE49-F238E27FC236}">
              <a16:creationId xmlns="" xmlns:a16="http://schemas.microsoft.com/office/drawing/2014/main" id="{00000000-0008-0000-0100-00001E000000}"/>
            </a:ext>
          </a:extLst>
        </xdr:cNvPr>
        <xdr:cNvSpPr/>
      </xdr:nvSpPr>
      <xdr:spPr>
        <a:xfrm>
          <a:off x="342900" y="16640176"/>
          <a:ext cx="257175" cy="5048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0</xdr:col>
      <xdr:colOff>600075</xdr:colOff>
      <xdr:row>57</xdr:row>
      <xdr:rowOff>47624</xdr:rowOff>
    </xdr:from>
    <xdr:to>
      <xdr:col>12</xdr:col>
      <xdr:colOff>600075</xdr:colOff>
      <xdr:row>60</xdr:row>
      <xdr:rowOff>17318</xdr:rowOff>
    </xdr:to>
    <xdr:sp macro="" textlink="">
      <xdr:nvSpPr>
        <xdr:cNvPr id="31" name="Canto dobrado 30">
          <a:extLst>
            <a:ext uri="{FF2B5EF4-FFF2-40B4-BE49-F238E27FC236}">
              <a16:creationId xmlns="" xmlns:a16="http://schemas.microsoft.com/office/drawing/2014/main" id="{00000000-0008-0000-0100-00001F000000}"/>
            </a:ext>
          </a:extLst>
        </xdr:cNvPr>
        <xdr:cNvSpPr/>
      </xdr:nvSpPr>
      <xdr:spPr>
        <a:xfrm>
          <a:off x="600075" y="12412806"/>
          <a:ext cx="7394864" cy="567171"/>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0" u="none" strike="noStrike" baseline="0">
              <a:solidFill>
                <a:sysClr val="windowText" lastClr="000000"/>
              </a:solidFill>
              <a:latin typeface="+mn-lt"/>
              <a:ea typeface="+mn-ea"/>
              <a:cs typeface="+mn-cs"/>
            </a:rPr>
            <a:t>e.1 e e.2) ... </a:t>
          </a:r>
          <a:r>
            <a:rPr lang="pt-BR" sz="1100" b="0" i="0" u="none" strike="noStrike" baseline="0">
              <a:solidFill>
                <a:sysClr val="windowText" lastClr="000000"/>
              </a:solidFill>
              <a:latin typeface="+mn-lt"/>
              <a:ea typeface="+mn-ea"/>
              <a:cs typeface="+mn-cs"/>
            </a:rPr>
            <a:t>dispensa de psicólogos com mais de 65 anos e os casos de isenção previstos no Art. 17-B da Resolução 03/2007, e alterações posteriores.</a:t>
          </a:r>
          <a:r>
            <a:rPr lang="pt-BR" sz="1100" b="1" i="0" u="none" strike="noStrike" baseline="0">
              <a:solidFill>
                <a:sysClr val="windowText" lastClr="000000"/>
              </a:solidFill>
              <a:latin typeface="+mn-lt"/>
              <a:ea typeface="+mn-ea"/>
              <a:cs typeface="+mn-cs"/>
            </a:rPr>
            <a:t> </a:t>
          </a:r>
          <a:endParaRPr lang="pt-BR" sz="1100" b="0" i="1" u="none" strike="noStrike" baseline="0">
            <a:solidFill>
              <a:sysClr val="windowText" lastClr="000000"/>
            </a:solidFill>
            <a:latin typeface="+mn-lt"/>
            <a:ea typeface="+mn-ea"/>
            <a:cs typeface="+mn-cs"/>
          </a:endParaRPr>
        </a:p>
      </xdr:txBody>
    </xdr:sp>
    <xdr:clientData/>
  </xdr:twoCellAnchor>
  <xdr:twoCellAnchor>
    <xdr:from>
      <xdr:col>0</xdr:col>
      <xdr:colOff>285750</xdr:colOff>
      <xdr:row>54</xdr:row>
      <xdr:rowOff>152400</xdr:rowOff>
    </xdr:from>
    <xdr:to>
      <xdr:col>0</xdr:col>
      <xdr:colOff>600075</xdr:colOff>
      <xdr:row>58</xdr:row>
      <xdr:rowOff>114300</xdr:rowOff>
    </xdr:to>
    <xdr:sp macro="" textlink="">
      <xdr:nvSpPr>
        <xdr:cNvPr id="8" name="Seta em curva para a direita 7">
          <a:extLst>
            <a:ext uri="{FF2B5EF4-FFF2-40B4-BE49-F238E27FC236}">
              <a16:creationId xmlns="" xmlns:a16="http://schemas.microsoft.com/office/drawing/2014/main" id="{00000000-0008-0000-0100-000008000000}"/>
            </a:ext>
          </a:extLst>
        </xdr:cNvPr>
        <xdr:cNvSpPr/>
      </xdr:nvSpPr>
      <xdr:spPr>
        <a:xfrm>
          <a:off x="285750" y="11915775"/>
          <a:ext cx="314325" cy="742950"/>
        </a:xfrm>
        <a:prstGeom prst="curvedRightArrow">
          <a:avLst>
            <a:gd name="adj1" fmla="val 25000"/>
            <a:gd name="adj2" fmla="val 56109"/>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8</xdr:col>
      <xdr:colOff>120360</xdr:colOff>
      <xdr:row>47</xdr:row>
      <xdr:rowOff>228601</xdr:rowOff>
    </xdr:from>
    <xdr:to>
      <xdr:col>12</xdr:col>
      <xdr:colOff>593148</xdr:colOff>
      <xdr:row>50</xdr:row>
      <xdr:rowOff>114301</xdr:rowOff>
    </xdr:to>
    <xdr:sp macro="" textlink="">
      <xdr:nvSpPr>
        <xdr:cNvPr id="33" name="Texto explicativo retangular 32">
          <a:extLst>
            <a:ext uri="{FF2B5EF4-FFF2-40B4-BE49-F238E27FC236}">
              <a16:creationId xmlns="" xmlns:a16="http://schemas.microsoft.com/office/drawing/2014/main" id="{00000000-0008-0000-0100-000021000000}"/>
            </a:ext>
          </a:extLst>
        </xdr:cNvPr>
        <xdr:cNvSpPr/>
      </xdr:nvSpPr>
      <xdr:spPr>
        <a:xfrm>
          <a:off x="5038724" y="10463646"/>
          <a:ext cx="2949288" cy="613064"/>
        </a:xfrm>
        <a:prstGeom prst="wedgeRectCallout">
          <a:avLst>
            <a:gd name="adj1" fmla="val 31821"/>
            <a:gd name="adj2" fmla="val -84868"/>
          </a:avLst>
        </a:prstGeom>
        <a:effectLst>
          <a:outerShdw blurRad="57150" dist="19050" dir="5400000" algn="ctr" rotWithShape="0">
            <a:srgbClr val="000000">
              <a:alpha val="63000"/>
            </a:srgbClr>
          </a:outerShdw>
          <a:softEdge rad="0"/>
        </a:effectLst>
        <a:scene3d>
          <a:camera prst="orthographicFront"/>
          <a:lightRig rig="threePt" dir="t"/>
        </a:scene3d>
        <a:sp3d prstMaterial="dkEdge">
          <a:bevelT w="635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200" b="0">
              <a:latin typeface="Times New Roman" panose="02020603050405020304" pitchFamily="18" charset="0"/>
              <a:cs typeface="Times New Roman" panose="02020603050405020304" pitchFamily="18" charset="0"/>
            </a:rPr>
            <a:t>Este será o valor para estimar</a:t>
          </a:r>
          <a:r>
            <a:rPr lang="pt-BR" sz="1200" b="0" baseline="0">
              <a:latin typeface="Times New Roman" panose="02020603050405020304" pitchFamily="18" charset="0"/>
              <a:cs typeface="Times New Roman" panose="02020603050405020304" pitchFamily="18" charset="0"/>
            </a:rPr>
            <a:t> a Receita com anuidades de Pessoa Física.</a:t>
          </a:r>
        </a:p>
      </xdr:txBody>
    </xdr:sp>
    <xdr:clientData/>
  </xdr:twoCellAnchor>
  <xdr:twoCellAnchor>
    <xdr:from>
      <xdr:col>8</xdr:col>
      <xdr:colOff>121227</xdr:colOff>
      <xdr:row>110</xdr:row>
      <xdr:rowOff>233794</xdr:rowOff>
    </xdr:from>
    <xdr:to>
      <xdr:col>12</xdr:col>
      <xdr:colOff>594015</xdr:colOff>
      <xdr:row>113</xdr:row>
      <xdr:rowOff>119495</xdr:rowOff>
    </xdr:to>
    <xdr:sp macro="" textlink="">
      <xdr:nvSpPr>
        <xdr:cNvPr id="26" name="Texto explicativo retangular 32">
          <a:extLst>
            <a:ext uri="{FF2B5EF4-FFF2-40B4-BE49-F238E27FC236}">
              <a16:creationId xmlns="" xmlns:a16="http://schemas.microsoft.com/office/drawing/2014/main" id="{00000000-0008-0000-0100-00001A000000}"/>
            </a:ext>
          </a:extLst>
        </xdr:cNvPr>
        <xdr:cNvSpPr/>
      </xdr:nvSpPr>
      <xdr:spPr>
        <a:xfrm>
          <a:off x="5039591" y="23249658"/>
          <a:ext cx="2949288" cy="613064"/>
        </a:xfrm>
        <a:prstGeom prst="wedgeRectCallout">
          <a:avLst>
            <a:gd name="adj1" fmla="val 31821"/>
            <a:gd name="adj2" fmla="val -84868"/>
          </a:avLst>
        </a:prstGeom>
        <a:effectLst>
          <a:outerShdw blurRad="57150" dist="19050" dir="5400000" algn="ctr" rotWithShape="0">
            <a:srgbClr val="000000">
              <a:alpha val="63000"/>
            </a:srgbClr>
          </a:outerShdw>
          <a:softEdge rad="0"/>
        </a:effectLst>
        <a:scene3d>
          <a:camera prst="orthographicFront"/>
          <a:lightRig rig="threePt" dir="t"/>
        </a:scene3d>
        <a:sp3d prstMaterial="dkEdge">
          <a:bevelT w="63500"/>
        </a:sp3d>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pt-BR" sz="1200" b="0">
              <a:latin typeface="Times New Roman" panose="02020603050405020304" pitchFamily="18" charset="0"/>
              <a:cs typeface="Times New Roman" panose="02020603050405020304" pitchFamily="18" charset="0"/>
            </a:rPr>
            <a:t>Este será o valor para estimar</a:t>
          </a:r>
          <a:r>
            <a:rPr lang="pt-BR" sz="1200" b="0" baseline="0">
              <a:latin typeface="Times New Roman" panose="02020603050405020304" pitchFamily="18" charset="0"/>
              <a:cs typeface="Times New Roman" panose="02020603050405020304" pitchFamily="18" charset="0"/>
            </a:rPr>
            <a:t> a Receita com anuidades de Pessoa Jurídica.</a:t>
          </a:r>
        </a:p>
      </xdr:txBody>
    </xdr:sp>
    <xdr:clientData/>
  </xdr:twoCellAnchor>
  <xdr:twoCellAnchor>
    <xdr:from>
      <xdr:col>1</xdr:col>
      <xdr:colOff>0</xdr:colOff>
      <xdr:row>92</xdr:row>
      <xdr:rowOff>86590</xdr:rowOff>
    </xdr:from>
    <xdr:to>
      <xdr:col>13</xdr:col>
      <xdr:colOff>0</xdr:colOff>
      <xdr:row>94</xdr:row>
      <xdr:rowOff>85723</xdr:rowOff>
    </xdr:to>
    <xdr:sp macro="" textlink="">
      <xdr:nvSpPr>
        <xdr:cNvPr id="35" name="Canto dobrado 22">
          <a:extLst>
            <a:ext uri="{FF2B5EF4-FFF2-40B4-BE49-F238E27FC236}">
              <a16:creationId xmlns="" xmlns:a16="http://schemas.microsoft.com/office/drawing/2014/main" id="{00000000-0008-0000-0100-000023000000}"/>
            </a:ext>
          </a:extLst>
        </xdr:cNvPr>
        <xdr:cNvSpPr/>
      </xdr:nvSpPr>
      <xdr:spPr>
        <a:xfrm>
          <a:off x="606136" y="19811999"/>
          <a:ext cx="7394864" cy="397451"/>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1" i="1" u="none" strike="noStrike" baseline="0">
              <a:solidFill>
                <a:sysClr val="windowText" lastClr="000000"/>
              </a:solidFill>
              <a:latin typeface="+mn-lt"/>
              <a:ea typeface="+mn-ea"/>
              <a:cs typeface="+mn-cs"/>
            </a:rPr>
            <a:t>A receita de anuidade - Pessoa Jurídica - deve ser calculada de acordo com a Tabela abaixo.</a:t>
          </a:r>
          <a:endParaRPr lang="pt-BR" sz="1100" b="0" i="1" u="none" strike="noStrike" baseline="0">
            <a:solidFill>
              <a:sysClr val="windowText" lastClr="000000"/>
            </a:solidFill>
            <a:latin typeface="+mn-lt"/>
            <a:ea typeface="+mn-ea"/>
            <a:cs typeface="+mn-cs"/>
          </a:endParaRPr>
        </a:p>
      </xdr:txBody>
    </xdr:sp>
    <xdr:clientData/>
  </xdr:twoCellAnchor>
  <xdr:twoCellAnchor>
    <xdr:from>
      <xdr:col>0</xdr:col>
      <xdr:colOff>199159</xdr:colOff>
      <xdr:row>93</xdr:row>
      <xdr:rowOff>43295</xdr:rowOff>
    </xdr:from>
    <xdr:to>
      <xdr:col>0</xdr:col>
      <xdr:colOff>589684</xdr:colOff>
      <xdr:row>105</xdr:row>
      <xdr:rowOff>147204</xdr:rowOff>
    </xdr:to>
    <xdr:sp macro="" textlink="">
      <xdr:nvSpPr>
        <xdr:cNvPr id="37" name="Seta em curva para a direita 5">
          <a:extLst>
            <a:ext uri="{FF2B5EF4-FFF2-40B4-BE49-F238E27FC236}">
              <a16:creationId xmlns="" xmlns:a16="http://schemas.microsoft.com/office/drawing/2014/main" id="{00000000-0008-0000-0100-000025000000}"/>
            </a:ext>
          </a:extLst>
        </xdr:cNvPr>
        <xdr:cNvSpPr/>
      </xdr:nvSpPr>
      <xdr:spPr>
        <a:xfrm>
          <a:off x="199159" y="19967863"/>
          <a:ext cx="390525" cy="1342159"/>
        </a:xfrm>
        <a:prstGeom prst="curvedRightArrow">
          <a:avLst>
            <a:gd name="adj1" fmla="val 18442"/>
            <a:gd name="adj2" fmla="val 32903"/>
            <a:gd name="adj3" fmla="val 182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3</xdr:row>
      <xdr:rowOff>0</xdr:rowOff>
    </xdr:to>
    <xdr:sp macro="" textlink="">
      <xdr:nvSpPr>
        <xdr:cNvPr id="23" name="Retângulo 22">
          <a:extLst>
            <a:ext uri="{FF2B5EF4-FFF2-40B4-BE49-F238E27FC236}">
              <a16:creationId xmlns="" xmlns:a16="http://schemas.microsoft.com/office/drawing/2014/main" id="{00000000-0008-0000-0200-000017000000}"/>
            </a:ext>
          </a:extLst>
        </xdr:cNvPr>
        <xdr:cNvSpPr/>
      </xdr:nvSpPr>
      <xdr:spPr>
        <a:xfrm>
          <a:off x="0" y="695325"/>
          <a:ext cx="12192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Página</a:t>
          </a:r>
          <a:r>
            <a:rPr lang="pt-BR" sz="1100" b="1" baseline="0">
              <a:solidFill>
                <a:schemeClr val="bg1">
                  <a:lumMod val="95000"/>
                </a:schemeClr>
              </a:solidFill>
              <a:latin typeface="+mn-lt"/>
            </a:rPr>
            <a:t> Inicial</a:t>
          </a:r>
          <a:endParaRPr lang="pt-BR" sz="1100" b="1">
            <a:solidFill>
              <a:schemeClr val="bg1">
                <a:lumMod val="95000"/>
              </a:schemeClr>
            </a:solidFill>
            <a:latin typeface="+mn-lt"/>
          </a:endParaRPr>
        </a:p>
      </xdr:txBody>
    </xdr:sp>
    <xdr:clientData/>
  </xdr:twoCellAnchor>
  <xdr:twoCellAnchor>
    <xdr:from>
      <xdr:col>2</xdr:col>
      <xdr:colOff>0</xdr:colOff>
      <xdr:row>2</xdr:row>
      <xdr:rowOff>0</xdr:rowOff>
    </xdr:from>
    <xdr:to>
      <xdr:col>5</xdr:col>
      <xdr:colOff>0</xdr:colOff>
      <xdr:row>3</xdr:row>
      <xdr:rowOff>0</xdr:rowOff>
    </xdr:to>
    <xdr:sp macro="" textlink="">
      <xdr:nvSpPr>
        <xdr:cNvPr id="24" name="Retângulo 23">
          <a:extLst>
            <a:ext uri="{FF2B5EF4-FFF2-40B4-BE49-F238E27FC236}">
              <a16:creationId xmlns="" xmlns:a16="http://schemas.microsoft.com/office/drawing/2014/main" id="{00000000-0008-0000-0200-000018000000}"/>
            </a:ext>
          </a:extLst>
        </xdr:cNvPr>
        <xdr:cNvSpPr/>
      </xdr:nvSpPr>
      <xdr:spPr>
        <a:xfrm>
          <a:off x="12192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Cálculo das</a:t>
          </a:r>
          <a:r>
            <a:rPr lang="pt-BR" sz="1100" b="1" baseline="0">
              <a:solidFill>
                <a:schemeClr val="bg1">
                  <a:lumMod val="95000"/>
                </a:schemeClr>
              </a:solidFill>
              <a:latin typeface="+mn-lt"/>
            </a:rPr>
            <a:t> Estimativas</a:t>
          </a:r>
          <a:endParaRPr lang="pt-BR" sz="1100" b="1">
            <a:solidFill>
              <a:schemeClr val="bg1">
                <a:lumMod val="95000"/>
              </a:schemeClr>
            </a:solidFill>
            <a:latin typeface="+mn-lt"/>
          </a:endParaRPr>
        </a:p>
      </xdr:txBody>
    </xdr:sp>
    <xdr:clientData/>
  </xdr:twoCellAnchor>
  <xdr:twoCellAnchor>
    <xdr:from>
      <xdr:col>5</xdr:col>
      <xdr:colOff>0</xdr:colOff>
      <xdr:row>2</xdr:row>
      <xdr:rowOff>0</xdr:rowOff>
    </xdr:from>
    <xdr:to>
      <xdr:col>8</xdr:col>
      <xdr:colOff>0</xdr:colOff>
      <xdr:row>3</xdr:row>
      <xdr:rowOff>0</xdr:rowOff>
    </xdr:to>
    <xdr:sp macro="" textlink="">
      <xdr:nvSpPr>
        <xdr:cNvPr id="25" name="Retângulo 24">
          <a:extLst>
            <a:ext uri="{FF2B5EF4-FFF2-40B4-BE49-F238E27FC236}">
              <a16:creationId xmlns="" xmlns:a16="http://schemas.microsoft.com/office/drawing/2014/main" id="{00000000-0008-0000-0200-000019000000}"/>
            </a:ext>
          </a:extLst>
        </xdr:cNvPr>
        <xdr:cNvSpPr/>
      </xdr:nvSpPr>
      <xdr:spPr>
        <a:xfrm>
          <a:off x="30480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Receita</a:t>
          </a:r>
          <a:r>
            <a:rPr lang="pt-BR" sz="1100" b="1" baseline="0">
              <a:solidFill>
                <a:schemeClr val="bg1">
                  <a:lumMod val="95000"/>
                </a:schemeClr>
              </a:solidFill>
              <a:latin typeface="+mn-lt"/>
            </a:rPr>
            <a:t> e Despesa</a:t>
          </a:r>
          <a:endParaRPr lang="pt-BR" sz="1100" b="1">
            <a:solidFill>
              <a:schemeClr val="bg1">
                <a:lumMod val="95000"/>
              </a:schemeClr>
            </a:solidFill>
            <a:latin typeface="+mn-lt"/>
          </a:endParaRPr>
        </a:p>
      </xdr:txBody>
    </xdr:sp>
    <xdr:clientData/>
  </xdr:twoCellAnchor>
  <xdr:twoCellAnchor>
    <xdr:from>
      <xdr:col>8</xdr:col>
      <xdr:colOff>0</xdr:colOff>
      <xdr:row>2</xdr:row>
      <xdr:rowOff>0</xdr:rowOff>
    </xdr:from>
    <xdr:to>
      <xdr:col>11</xdr:col>
      <xdr:colOff>0</xdr:colOff>
      <xdr:row>3</xdr:row>
      <xdr:rowOff>0</xdr:rowOff>
    </xdr:to>
    <xdr:sp macro="" textlink="">
      <xdr:nvSpPr>
        <xdr:cNvPr id="26" name="Retângulo 25">
          <a:extLst>
            <a:ext uri="{FF2B5EF4-FFF2-40B4-BE49-F238E27FC236}">
              <a16:creationId xmlns="" xmlns:a16="http://schemas.microsoft.com/office/drawing/2014/main" id="{00000000-0008-0000-0200-00001A000000}"/>
            </a:ext>
          </a:extLst>
        </xdr:cNvPr>
        <xdr:cNvSpPr/>
      </xdr:nvSpPr>
      <xdr:spPr>
        <a:xfrm>
          <a:off x="48768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Comparativo</a:t>
          </a:r>
        </a:p>
      </xdr:txBody>
    </xdr:sp>
    <xdr:clientData/>
  </xdr:twoCellAnchor>
  <xdr:twoCellAnchor>
    <xdr:from>
      <xdr:col>11</xdr:col>
      <xdr:colOff>0</xdr:colOff>
      <xdr:row>2</xdr:row>
      <xdr:rowOff>0</xdr:rowOff>
    </xdr:from>
    <xdr:to>
      <xdr:col>14</xdr:col>
      <xdr:colOff>0</xdr:colOff>
      <xdr:row>3</xdr:row>
      <xdr:rowOff>0</xdr:rowOff>
    </xdr:to>
    <xdr:sp macro="" textlink="">
      <xdr:nvSpPr>
        <xdr:cNvPr id="27" name="Retângulo 26">
          <a:extLst>
            <a:ext uri="{FF2B5EF4-FFF2-40B4-BE49-F238E27FC236}">
              <a16:creationId xmlns="" xmlns:a16="http://schemas.microsoft.com/office/drawing/2014/main" id="{00000000-0008-0000-0200-00001B000000}"/>
            </a:ext>
          </a:extLst>
        </xdr:cNvPr>
        <xdr:cNvSpPr/>
      </xdr:nvSpPr>
      <xdr:spPr>
        <a:xfrm>
          <a:off x="67056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Novo Manual</a:t>
          </a:r>
        </a:p>
      </xdr:txBody>
    </xdr:sp>
    <xdr:clientData/>
  </xdr:twoCellAnchor>
  <xdr:twoCellAnchor editAs="oneCell">
    <xdr:from>
      <xdr:col>0</xdr:col>
      <xdr:colOff>1</xdr:colOff>
      <xdr:row>0</xdr:row>
      <xdr:rowOff>0</xdr:rowOff>
    </xdr:from>
    <xdr:to>
      <xdr:col>2</xdr:col>
      <xdr:colOff>1</xdr:colOff>
      <xdr:row>1</xdr:row>
      <xdr:rowOff>133404</xdr:rowOff>
    </xdr:to>
    <xdr:pic>
      <xdr:nvPicPr>
        <xdr:cNvPr id="28" name="Imagem 27">
          <a:extLst>
            <a:ext uri="{FF2B5EF4-FFF2-40B4-BE49-F238E27FC236}">
              <a16:creationId xmlns="" xmlns:a16="http://schemas.microsoft.com/office/drawing/2014/main" id="{00000000-0008-0000-02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editAs="oneCell">
    <xdr:from>
      <xdr:col>0</xdr:col>
      <xdr:colOff>1</xdr:colOff>
      <xdr:row>0</xdr:row>
      <xdr:rowOff>0</xdr:rowOff>
    </xdr:from>
    <xdr:to>
      <xdr:col>2</xdr:col>
      <xdr:colOff>1</xdr:colOff>
      <xdr:row>1</xdr:row>
      <xdr:rowOff>152454</xdr:rowOff>
    </xdr:to>
    <xdr:pic>
      <xdr:nvPicPr>
        <xdr:cNvPr id="29" name="Imagem 28">
          <a:extLst>
            <a:ext uri="{FF2B5EF4-FFF2-40B4-BE49-F238E27FC236}">
              <a16:creationId xmlns="" xmlns:a16="http://schemas.microsoft.com/office/drawing/2014/main" id="{00000000-0008-0000-0200-00001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30" name="Retângulo 29">
          <a:hlinkClick xmlns:r="http://schemas.openxmlformats.org/officeDocument/2006/relationships" r:id="rId3"/>
          <a:extLst>
            <a:ext uri="{FF2B5EF4-FFF2-40B4-BE49-F238E27FC236}">
              <a16:creationId xmlns="" xmlns:a16="http://schemas.microsoft.com/office/drawing/2014/main" id="{00000000-0008-0000-0200-00001E000000}"/>
            </a:ext>
          </a:extLst>
        </xdr:cNvPr>
        <xdr:cNvSpPr/>
      </xdr:nvSpPr>
      <xdr:spPr>
        <a:xfrm>
          <a:off x="0" y="514350"/>
          <a:ext cx="8562975"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31" name="Retângulo 30">
          <a:hlinkClick xmlns:r="http://schemas.openxmlformats.org/officeDocument/2006/relationships" r:id="rId3"/>
          <a:extLst>
            <a:ext uri="{FF2B5EF4-FFF2-40B4-BE49-F238E27FC236}">
              <a16:creationId xmlns="" xmlns:a16="http://schemas.microsoft.com/office/drawing/2014/main" id="{00000000-0008-0000-0200-00001F000000}"/>
            </a:ext>
          </a:extLst>
        </xdr:cNvPr>
        <xdr:cNvSpPr/>
      </xdr:nvSpPr>
      <xdr:spPr>
        <a:xfrm>
          <a:off x="0" y="514350"/>
          <a:ext cx="12192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2</xdr:col>
      <xdr:colOff>0</xdr:colOff>
      <xdr:row>2</xdr:row>
      <xdr:rowOff>0</xdr:rowOff>
    </xdr:from>
    <xdr:to>
      <xdr:col>5</xdr:col>
      <xdr:colOff>0</xdr:colOff>
      <xdr:row>3</xdr:row>
      <xdr:rowOff>0</xdr:rowOff>
    </xdr:to>
    <xdr:sp macro="" textlink="">
      <xdr:nvSpPr>
        <xdr:cNvPr id="32" name="Retângulo 31">
          <a:hlinkClick xmlns:r="http://schemas.openxmlformats.org/officeDocument/2006/relationships" r:id="rId4"/>
          <a:extLst>
            <a:ext uri="{FF2B5EF4-FFF2-40B4-BE49-F238E27FC236}">
              <a16:creationId xmlns="" xmlns:a16="http://schemas.microsoft.com/office/drawing/2014/main" id="{00000000-0008-0000-0200-000020000000}"/>
            </a:ext>
          </a:extLst>
        </xdr:cNvPr>
        <xdr:cNvSpPr/>
      </xdr:nvSpPr>
      <xdr:spPr>
        <a:xfrm>
          <a:off x="1219200" y="514350"/>
          <a:ext cx="1828800" cy="2095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5</xdr:col>
      <xdr:colOff>0</xdr:colOff>
      <xdr:row>2</xdr:row>
      <xdr:rowOff>1</xdr:rowOff>
    </xdr:from>
    <xdr:to>
      <xdr:col>8</xdr:col>
      <xdr:colOff>0</xdr:colOff>
      <xdr:row>3</xdr:row>
      <xdr:rowOff>0</xdr:rowOff>
    </xdr:to>
    <xdr:sp macro="" textlink="">
      <xdr:nvSpPr>
        <xdr:cNvPr id="33" name="Retângulo 32">
          <a:hlinkClick xmlns:r="http://schemas.openxmlformats.org/officeDocument/2006/relationships" r:id="rId5"/>
          <a:extLst>
            <a:ext uri="{FF2B5EF4-FFF2-40B4-BE49-F238E27FC236}">
              <a16:creationId xmlns="" xmlns:a16="http://schemas.microsoft.com/office/drawing/2014/main" id="{00000000-0008-0000-0200-000021000000}"/>
            </a:ext>
          </a:extLst>
        </xdr:cNvPr>
        <xdr:cNvSpPr/>
      </xdr:nvSpPr>
      <xdr:spPr>
        <a:xfrm>
          <a:off x="3048000" y="514351"/>
          <a:ext cx="18288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Receita</a:t>
          </a:r>
          <a:r>
            <a:rPr lang="pt-BR" sz="1000" b="0" baseline="0">
              <a:solidFill>
                <a:schemeClr val="bg1">
                  <a:lumMod val="95000"/>
                </a:schemeClr>
              </a:solidFill>
              <a:latin typeface="+mn-lt"/>
            </a:rPr>
            <a:t> e Despesa</a:t>
          </a:r>
          <a:endParaRPr lang="pt-BR" sz="1000" b="0">
            <a:solidFill>
              <a:schemeClr val="bg1">
                <a:lumMod val="95000"/>
              </a:schemeClr>
            </a:solidFill>
            <a:latin typeface="+mn-lt"/>
          </a:endParaRPr>
        </a:p>
      </xdr:txBody>
    </xdr:sp>
    <xdr:clientData/>
  </xdr:twoCellAnchor>
  <xdr:twoCellAnchor>
    <xdr:from>
      <xdr:col>8</xdr:col>
      <xdr:colOff>0</xdr:colOff>
      <xdr:row>2</xdr:row>
      <xdr:rowOff>1</xdr:rowOff>
    </xdr:from>
    <xdr:to>
      <xdr:col>11</xdr:col>
      <xdr:colOff>0</xdr:colOff>
      <xdr:row>3</xdr:row>
      <xdr:rowOff>0</xdr:rowOff>
    </xdr:to>
    <xdr:sp macro="" textlink="">
      <xdr:nvSpPr>
        <xdr:cNvPr id="34" name="Retângulo 33">
          <a:hlinkClick xmlns:r="http://schemas.openxmlformats.org/officeDocument/2006/relationships" r:id="rId6"/>
          <a:extLst>
            <a:ext uri="{FF2B5EF4-FFF2-40B4-BE49-F238E27FC236}">
              <a16:creationId xmlns="" xmlns:a16="http://schemas.microsoft.com/office/drawing/2014/main" id="{00000000-0008-0000-0200-000022000000}"/>
            </a:ext>
          </a:extLst>
        </xdr:cNvPr>
        <xdr:cNvSpPr/>
      </xdr:nvSpPr>
      <xdr:spPr>
        <a:xfrm>
          <a:off x="4876800" y="514351"/>
          <a:ext cx="18288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35" name="Retângulo 34">
          <a:hlinkClick xmlns:r="http://schemas.openxmlformats.org/officeDocument/2006/relationships" r:id="rId7"/>
          <a:extLst>
            <a:ext uri="{FF2B5EF4-FFF2-40B4-BE49-F238E27FC236}">
              <a16:creationId xmlns="" xmlns:a16="http://schemas.microsoft.com/office/drawing/2014/main" id="{00000000-0008-0000-0200-000023000000}"/>
            </a:ext>
          </a:extLst>
        </xdr:cNvPr>
        <xdr:cNvSpPr/>
      </xdr:nvSpPr>
      <xdr:spPr>
        <a:xfrm>
          <a:off x="6762750" y="514350"/>
          <a:ext cx="185737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Novo Manual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190500</xdr:colOff>
      <xdr:row>1</xdr:row>
      <xdr:rowOff>161925</xdr:rowOff>
    </xdr:from>
    <xdr:to>
      <xdr:col>10</xdr:col>
      <xdr:colOff>190500</xdr:colOff>
      <xdr:row>2</xdr:row>
      <xdr:rowOff>200025</xdr:rowOff>
    </xdr:to>
    <xdr:sp macro="" textlink="">
      <xdr:nvSpPr>
        <xdr:cNvPr id="2" name="Retângulo 1">
          <a:extLst>
            <a:ext uri="{FF2B5EF4-FFF2-40B4-BE49-F238E27FC236}">
              <a16:creationId xmlns="" xmlns:a16="http://schemas.microsoft.com/office/drawing/2014/main" id="{00000000-0008-0000-0300-000002000000}"/>
            </a:ext>
          </a:extLst>
        </xdr:cNvPr>
        <xdr:cNvSpPr/>
      </xdr:nvSpPr>
      <xdr:spPr>
        <a:xfrm>
          <a:off x="6067425" y="457200"/>
          <a:ext cx="211455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Página</a:t>
          </a:r>
          <a:r>
            <a:rPr lang="pt-BR" sz="1100" b="1" baseline="0">
              <a:solidFill>
                <a:schemeClr val="bg1">
                  <a:lumMod val="95000"/>
                </a:schemeClr>
              </a:solidFill>
              <a:latin typeface="+mn-lt"/>
            </a:rPr>
            <a:t> Inicial</a:t>
          </a:r>
          <a:endParaRPr lang="pt-BR" sz="1100" b="1">
            <a:solidFill>
              <a:schemeClr val="bg1">
                <a:lumMod val="95000"/>
              </a:schemeClr>
            </a:solidFill>
            <a:latin typeface="+mn-lt"/>
          </a:endParaRPr>
        </a:p>
      </xdr:txBody>
    </xdr:sp>
    <xdr:clientData/>
  </xdr:twoCellAnchor>
  <xdr:twoCellAnchor>
    <xdr:from>
      <xdr:col>2</xdr:col>
      <xdr:colOff>0</xdr:colOff>
      <xdr:row>2</xdr:row>
      <xdr:rowOff>0</xdr:rowOff>
    </xdr:from>
    <xdr:to>
      <xdr:col>4</xdr:col>
      <xdr:colOff>0</xdr:colOff>
      <xdr:row>3</xdr:row>
      <xdr:rowOff>0</xdr:rowOff>
    </xdr:to>
    <xdr:sp macro="" textlink="">
      <xdr:nvSpPr>
        <xdr:cNvPr id="3" name="Retângulo 2">
          <a:extLst>
            <a:ext uri="{FF2B5EF4-FFF2-40B4-BE49-F238E27FC236}">
              <a16:creationId xmlns="" xmlns:a16="http://schemas.microsoft.com/office/drawing/2014/main" id="{00000000-0008-0000-0300-000003000000}"/>
            </a:ext>
          </a:extLst>
        </xdr:cNvPr>
        <xdr:cNvSpPr/>
      </xdr:nvSpPr>
      <xdr:spPr>
        <a:xfrm>
          <a:off x="2095500" y="514350"/>
          <a:ext cx="12192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Cálculo das</a:t>
          </a:r>
          <a:r>
            <a:rPr lang="pt-BR" sz="1100" b="1" baseline="0">
              <a:solidFill>
                <a:schemeClr val="bg1">
                  <a:lumMod val="95000"/>
                </a:schemeClr>
              </a:solidFill>
              <a:latin typeface="+mn-lt"/>
            </a:rPr>
            <a:t> Estimativas</a:t>
          </a:r>
          <a:endParaRPr lang="pt-BR" sz="1100" b="1">
            <a:solidFill>
              <a:schemeClr val="bg1">
                <a:lumMod val="95000"/>
              </a:schemeClr>
            </a:solidFill>
            <a:latin typeface="+mn-lt"/>
          </a:endParaRPr>
        </a:p>
      </xdr:txBody>
    </xdr:sp>
    <xdr:clientData/>
  </xdr:twoCellAnchor>
  <xdr:twoCellAnchor>
    <xdr:from>
      <xdr:col>4</xdr:col>
      <xdr:colOff>0</xdr:colOff>
      <xdr:row>2</xdr:row>
      <xdr:rowOff>0</xdr:rowOff>
    </xdr:from>
    <xdr:to>
      <xdr:col>8</xdr:col>
      <xdr:colOff>0</xdr:colOff>
      <xdr:row>3</xdr:row>
      <xdr:rowOff>0</xdr:rowOff>
    </xdr:to>
    <xdr:sp macro="" textlink="">
      <xdr:nvSpPr>
        <xdr:cNvPr id="4" name="Retângulo 3">
          <a:extLst>
            <a:ext uri="{FF2B5EF4-FFF2-40B4-BE49-F238E27FC236}">
              <a16:creationId xmlns="" xmlns:a16="http://schemas.microsoft.com/office/drawing/2014/main" id="{00000000-0008-0000-0300-000004000000}"/>
            </a:ext>
          </a:extLst>
        </xdr:cNvPr>
        <xdr:cNvSpPr/>
      </xdr:nvSpPr>
      <xdr:spPr>
        <a:xfrm>
          <a:off x="3314700" y="514350"/>
          <a:ext cx="256222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Receita</a:t>
          </a:r>
          <a:r>
            <a:rPr lang="pt-BR" sz="1100" b="1" baseline="0">
              <a:solidFill>
                <a:schemeClr val="bg1">
                  <a:lumMod val="95000"/>
                </a:schemeClr>
              </a:solidFill>
              <a:latin typeface="+mn-lt"/>
            </a:rPr>
            <a:t> e Despesa</a:t>
          </a:r>
          <a:endParaRPr lang="pt-BR" sz="1100" b="1">
            <a:solidFill>
              <a:schemeClr val="bg1">
                <a:lumMod val="95000"/>
              </a:schemeClr>
            </a:solidFill>
            <a:latin typeface="+mn-lt"/>
          </a:endParaRPr>
        </a:p>
      </xdr:txBody>
    </xdr:sp>
    <xdr:clientData/>
  </xdr:twoCellAnchor>
  <xdr:twoCellAnchor>
    <xdr:from>
      <xdr:col>8</xdr:col>
      <xdr:colOff>0</xdr:colOff>
      <xdr:row>2</xdr:row>
      <xdr:rowOff>0</xdr:rowOff>
    </xdr:from>
    <xdr:to>
      <xdr:col>11</xdr:col>
      <xdr:colOff>0</xdr:colOff>
      <xdr:row>3</xdr:row>
      <xdr:rowOff>0</xdr:rowOff>
    </xdr:to>
    <xdr:sp macro="" textlink="">
      <xdr:nvSpPr>
        <xdr:cNvPr id="5" name="Retângulo 4">
          <a:extLst>
            <a:ext uri="{FF2B5EF4-FFF2-40B4-BE49-F238E27FC236}">
              <a16:creationId xmlns="" xmlns:a16="http://schemas.microsoft.com/office/drawing/2014/main" id="{00000000-0008-0000-0300-000005000000}"/>
            </a:ext>
          </a:extLst>
        </xdr:cNvPr>
        <xdr:cNvSpPr/>
      </xdr:nvSpPr>
      <xdr:spPr>
        <a:xfrm>
          <a:off x="5876925" y="514350"/>
          <a:ext cx="272415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Comparativo</a:t>
          </a:r>
        </a:p>
      </xdr:txBody>
    </xdr:sp>
    <xdr:clientData/>
  </xdr:twoCellAnchor>
  <xdr:twoCellAnchor>
    <xdr:from>
      <xdr:col>11</xdr:col>
      <xdr:colOff>0</xdr:colOff>
      <xdr:row>2</xdr:row>
      <xdr:rowOff>0</xdr:rowOff>
    </xdr:from>
    <xdr:to>
      <xdr:col>14</xdr:col>
      <xdr:colOff>0</xdr:colOff>
      <xdr:row>3</xdr:row>
      <xdr:rowOff>0</xdr:rowOff>
    </xdr:to>
    <xdr:sp macro="" textlink="">
      <xdr:nvSpPr>
        <xdr:cNvPr id="6" name="Retângulo 5">
          <a:extLst>
            <a:ext uri="{FF2B5EF4-FFF2-40B4-BE49-F238E27FC236}">
              <a16:creationId xmlns="" xmlns:a16="http://schemas.microsoft.com/office/drawing/2014/main" id="{00000000-0008-0000-0300-000006000000}"/>
            </a:ext>
          </a:extLst>
        </xdr:cNvPr>
        <xdr:cNvSpPr/>
      </xdr:nvSpPr>
      <xdr:spPr>
        <a:xfrm>
          <a:off x="8601075" y="514350"/>
          <a:ext cx="176212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Novo Manual</a:t>
          </a:r>
        </a:p>
      </xdr:txBody>
    </xdr:sp>
    <xdr:clientData/>
  </xdr:twoCellAnchor>
  <xdr:twoCellAnchor editAs="oneCell">
    <xdr:from>
      <xdr:col>0</xdr:col>
      <xdr:colOff>1</xdr:colOff>
      <xdr:row>0</xdr:row>
      <xdr:rowOff>0</xdr:rowOff>
    </xdr:from>
    <xdr:to>
      <xdr:col>1</xdr:col>
      <xdr:colOff>504826</xdr:colOff>
      <xdr:row>1</xdr:row>
      <xdr:rowOff>133404</xdr:rowOff>
    </xdr:to>
    <xdr:pic>
      <xdr:nvPicPr>
        <xdr:cNvPr id="7" name="Imagem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28679"/>
        </a:xfrm>
        <a:prstGeom prst="rect">
          <a:avLst/>
        </a:prstGeom>
      </xdr:spPr>
    </xdr:pic>
    <xdr:clientData/>
  </xdr:twoCellAnchor>
  <xdr:twoCellAnchor editAs="oneCell">
    <xdr:from>
      <xdr:col>0</xdr:col>
      <xdr:colOff>1</xdr:colOff>
      <xdr:row>0</xdr:row>
      <xdr:rowOff>0</xdr:rowOff>
    </xdr:from>
    <xdr:to>
      <xdr:col>1</xdr:col>
      <xdr:colOff>504826</xdr:colOff>
      <xdr:row>1</xdr:row>
      <xdr:rowOff>152454</xdr:rowOff>
    </xdr:to>
    <xdr:pic>
      <xdr:nvPicPr>
        <xdr:cNvPr id="8" name="Imagem 7">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9" name="Retângulo 8">
          <a:hlinkClick xmlns:r="http://schemas.openxmlformats.org/officeDocument/2006/relationships" r:id="rId3"/>
          <a:extLst>
            <a:ext uri="{FF2B5EF4-FFF2-40B4-BE49-F238E27FC236}">
              <a16:creationId xmlns="" xmlns:a16="http://schemas.microsoft.com/office/drawing/2014/main" id="{00000000-0008-0000-0300-000009000000}"/>
            </a:ext>
          </a:extLst>
        </xdr:cNvPr>
        <xdr:cNvSpPr/>
      </xdr:nvSpPr>
      <xdr:spPr>
        <a:xfrm>
          <a:off x="0" y="514350"/>
          <a:ext cx="10363200"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10" name="Retângulo 9">
          <a:hlinkClick xmlns:r="http://schemas.openxmlformats.org/officeDocument/2006/relationships" r:id="rId3"/>
          <a:extLst>
            <a:ext uri="{FF2B5EF4-FFF2-40B4-BE49-F238E27FC236}">
              <a16:creationId xmlns="" xmlns:a16="http://schemas.microsoft.com/office/drawing/2014/main" id="{00000000-0008-0000-0300-00000A000000}"/>
            </a:ext>
          </a:extLst>
        </xdr:cNvPr>
        <xdr:cNvSpPr/>
      </xdr:nvSpPr>
      <xdr:spPr>
        <a:xfrm>
          <a:off x="0" y="514350"/>
          <a:ext cx="20955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28575</xdr:colOff>
      <xdr:row>1</xdr:row>
      <xdr:rowOff>209550</xdr:rowOff>
    </xdr:from>
    <xdr:to>
      <xdr:col>6</xdr:col>
      <xdr:colOff>47625</xdr:colOff>
      <xdr:row>3</xdr:row>
      <xdr:rowOff>0</xdr:rowOff>
    </xdr:to>
    <xdr:sp macro="" textlink="">
      <xdr:nvSpPr>
        <xdr:cNvPr id="11" name="Retângulo 10">
          <a:hlinkClick xmlns:r="http://schemas.openxmlformats.org/officeDocument/2006/relationships" r:id="rId4"/>
          <a:extLst>
            <a:ext uri="{FF2B5EF4-FFF2-40B4-BE49-F238E27FC236}">
              <a16:creationId xmlns="" xmlns:a16="http://schemas.microsoft.com/office/drawing/2014/main" id="{00000000-0008-0000-0300-00000B000000}"/>
            </a:ext>
          </a:extLst>
        </xdr:cNvPr>
        <xdr:cNvSpPr/>
      </xdr:nvSpPr>
      <xdr:spPr>
        <a:xfrm>
          <a:off x="2733675" y="504825"/>
          <a:ext cx="1924050" cy="228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95250</xdr:colOff>
      <xdr:row>2</xdr:row>
      <xdr:rowOff>0</xdr:rowOff>
    </xdr:from>
    <xdr:to>
      <xdr:col>10</xdr:col>
      <xdr:colOff>28575</xdr:colOff>
      <xdr:row>3</xdr:row>
      <xdr:rowOff>0</xdr:rowOff>
    </xdr:to>
    <xdr:sp macro="" textlink="">
      <xdr:nvSpPr>
        <xdr:cNvPr id="12" name="Retângulo 11">
          <a:hlinkClick xmlns:r="http://schemas.openxmlformats.org/officeDocument/2006/relationships" r:id="rId5"/>
          <a:extLst>
            <a:ext uri="{FF2B5EF4-FFF2-40B4-BE49-F238E27FC236}">
              <a16:creationId xmlns="" xmlns:a16="http://schemas.microsoft.com/office/drawing/2014/main" id="{00000000-0008-0000-0300-00000C000000}"/>
            </a:ext>
          </a:extLst>
        </xdr:cNvPr>
        <xdr:cNvSpPr/>
      </xdr:nvSpPr>
      <xdr:spPr>
        <a:xfrm>
          <a:off x="5295900" y="514350"/>
          <a:ext cx="272415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13" name="Retângulo 12">
          <a:hlinkClick xmlns:r="http://schemas.openxmlformats.org/officeDocument/2006/relationships" r:id="rId6"/>
          <a:extLst>
            <a:ext uri="{FF2B5EF4-FFF2-40B4-BE49-F238E27FC236}">
              <a16:creationId xmlns="" xmlns:a16="http://schemas.microsoft.com/office/drawing/2014/main" id="{00000000-0008-0000-0300-00000D000000}"/>
            </a:ext>
          </a:extLst>
        </xdr:cNvPr>
        <xdr:cNvSpPr/>
      </xdr:nvSpPr>
      <xdr:spPr>
        <a:xfrm>
          <a:off x="8658225" y="514350"/>
          <a:ext cx="176212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6</xdr:row>
          <xdr:rowOff>9525</xdr:rowOff>
        </xdr:from>
        <xdr:to>
          <xdr:col>10</xdr:col>
          <xdr:colOff>600075</xdr:colOff>
          <xdr:row>7</xdr:row>
          <xdr:rowOff>9525</xdr:rowOff>
        </xdr:to>
        <xdr:sp macro="" textlink="">
          <xdr:nvSpPr>
            <xdr:cNvPr id="8213" name="Drop Down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190500</xdr:colOff>
      <xdr:row>1</xdr:row>
      <xdr:rowOff>161925</xdr:rowOff>
    </xdr:from>
    <xdr:to>
      <xdr:col>10</xdr:col>
      <xdr:colOff>190500</xdr:colOff>
      <xdr:row>2</xdr:row>
      <xdr:rowOff>200025</xdr:rowOff>
    </xdr:to>
    <xdr:sp macro="" textlink="">
      <xdr:nvSpPr>
        <xdr:cNvPr id="15" name="Retângulo 14">
          <a:extLst>
            <a:ext uri="{FF2B5EF4-FFF2-40B4-BE49-F238E27FC236}">
              <a16:creationId xmlns="" xmlns:a16="http://schemas.microsoft.com/office/drawing/2014/main" id="{00000000-0008-0000-0400-00000F000000}"/>
            </a:ext>
          </a:extLst>
        </xdr:cNvPr>
        <xdr:cNvSpPr/>
      </xdr:nvSpPr>
      <xdr:spPr>
        <a:xfrm>
          <a:off x="5067300" y="457200"/>
          <a:ext cx="12192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Página</a:t>
          </a:r>
          <a:r>
            <a:rPr lang="pt-BR" sz="1100" b="1" baseline="0">
              <a:solidFill>
                <a:schemeClr val="bg1">
                  <a:lumMod val="95000"/>
                </a:schemeClr>
              </a:solidFill>
              <a:latin typeface="+mn-lt"/>
            </a:rPr>
            <a:t> Inicial</a:t>
          </a:r>
          <a:endParaRPr lang="pt-BR" sz="1100" b="1">
            <a:solidFill>
              <a:schemeClr val="bg1">
                <a:lumMod val="95000"/>
              </a:schemeClr>
            </a:solidFill>
            <a:latin typeface="+mn-lt"/>
          </a:endParaRPr>
        </a:p>
      </xdr:txBody>
    </xdr:sp>
    <xdr:clientData/>
  </xdr:twoCellAnchor>
  <xdr:twoCellAnchor>
    <xdr:from>
      <xdr:col>2</xdr:col>
      <xdr:colOff>0</xdr:colOff>
      <xdr:row>2</xdr:row>
      <xdr:rowOff>0</xdr:rowOff>
    </xdr:from>
    <xdr:to>
      <xdr:col>4</xdr:col>
      <xdr:colOff>0</xdr:colOff>
      <xdr:row>3</xdr:row>
      <xdr:rowOff>47625</xdr:rowOff>
    </xdr:to>
    <xdr:sp macro="" textlink="">
      <xdr:nvSpPr>
        <xdr:cNvPr id="16" name="Retângulo 15">
          <a:extLst>
            <a:ext uri="{FF2B5EF4-FFF2-40B4-BE49-F238E27FC236}">
              <a16:creationId xmlns="" xmlns:a16="http://schemas.microsoft.com/office/drawing/2014/main" id="{00000000-0008-0000-0400-000010000000}"/>
            </a:ext>
          </a:extLst>
        </xdr:cNvPr>
        <xdr:cNvSpPr/>
      </xdr:nvSpPr>
      <xdr:spPr>
        <a:xfrm>
          <a:off x="12192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Cálculo das</a:t>
          </a:r>
          <a:r>
            <a:rPr lang="pt-BR" sz="1100" b="1" baseline="0">
              <a:solidFill>
                <a:schemeClr val="bg1">
                  <a:lumMod val="95000"/>
                </a:schemeClr>
              </a:solidFill>
              <a:latin typeface="+mn-lt"/>
            </a:rPr>
            <a:t> Estimativas</a:t>
          </a:r>
          <a:endParaRPr lang="pt-BR" sz="1100" b="1">
            <a:solidFill>
              <a:schemeClr val="bg1">
                <a:lumMod val="95000"/>
              </a:schemeClr>
            </a:solidFill>
            <a:latin typeface="+mn-lt"/>
          </a:endParaRPr>
        </a:p>
      </xdr:txBody>
    </xdr:sp>
    <xdr:clientData/>
  </xdr:twoCellAnchor>
  <xdr:twoCellAnchor>
    <xdr:from>
      <xdr:col>4</xdr:col>
      <xdr:colOff>0</xdr:colOff>
      <xdr:row>2</xdr:row>
      <xdr:rowOff>0</xdr:rowOff>
    </xdr:from>
    <xdr:to>
      <xdr:col>8</xdr:col>
      <xdr:colOff>0</xdr:colOff>
      <xdr:row>3</xdr:row>
      <xdr:rowOff>47625</xdr:rowOff>
    </xdr:to>
    <xdr:sp macro="" textlink="">
      <xdr:nvSpPr>
        <xdr:cNvPr id="17" name="Retângulo 16">
          <a:extLst>
            <a:ext uri="{FF2B5EF4-FFF2-40B4-BE49-F238E27FC236}">
              <a16:creationId xmlns="" xmlns:a16="http://schemas.microsoft.com/office/drawing/2014/main" id="{00000000-0008-0000-0400-000011000000}"/>
            </a:ext>
          </a:extLst>
        </xdr:cNvPr>
        <xdr:cNvSpPr/>
      </xdr:nvSpPr>
      <xdr:spPr>
        <a:xfrm>
          <a:off x="30480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Receita</a:t>
          </a:r>
          <a:r>
            <a:rPr lang="pt-BR" sz="1100" b="1" baseline="0">
              <a:solidFill>
                <a:schemeClr val="bg1">
                  <a:lumMod val="95000"/>
                </a:schemeClr>
              </a:solidFill>
              <a:latin typeface="+mn-lt"/>
            </a:rPr>
            <a:t> e Despesa</a:t>
          </a:r>
          <a:endParaRPr lang="pt-BR" sz="1100" b="1">
            <a:solidFill>
              <a:schemeClr val="bg1">
                <a:lumMod val="95000"/>
              </a:schemeClr>
            </a:solidFill>
            <a:latin typeface="+mn-lt"/>
          </a:endParaRPr>
        </a:p>
      </xdr:txBody>
    </xdr:sp>
    <xdr:clientData/>
  </xdr:twoCellAnchor>
  <xdr:twoCellAnchor>
    <xdr:from>
      <xdr:col>8</xdr:col>
      <xdr:colOff>0</xdr:colOff>
      <xdr:row>2</xdr:row>
      <xdr:rowOff>0</xdr:rowOff>
    </xdr:from>
    <xdr:to>
      <xdr:col>11</xdr:col>
      <xdr:colOff>0</xdr:colOff>
      <xdr:row>3</xdr:row>
      <xdr:rowOff>47625</xdr:rowOff>
    </xdr:to>
    <xdr:sp macro="" textlink="">
      <xdr:nvSpPr>
        <xdr:cNvPr id="18" name="Retângulo 17">
          <a:extLst>
            <a:ext uri="{FF2B5EF4-FFF2-40B4-BE49-F238E27FC236}">
              <a16:creationId xmlns="" xmlns:a16="http://schemas.microsoft.com/office/drawing/2014/main" id="{00000000-0008-0000-0400-000012000000}"/>
            </a:ext>
          </a:extLst>
        </xdr:cNvPr>
        <xdr:cNvSpPr/>
      </xdr:nvSpPr>
      <xdr:spPr>
        <a:xfrm>
          <a:off x="48768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Comparativo</a:t>
          </a:r>
        </a:p>
      </xdr:txBody>
    </xdr:sp>
    <xdr:clientData/>
  </xdr:twoCellAnchor>
  <xdr:twoCellAnchor>
    <xdr:from>
      <xdr:col>11</xdr:col>
      <xdr:colOff>0</xdr:colOff>
      <xdr:row>2</xdr:row>
      <xdr:rowOff>0</xdr:rowOff>
    </xdr:from>
    <xdr:to>
      <xdr:col>14</xdr:col>
      <xdr:colOff>0</xdr:colOff>
      <xdr:row>3</xdr:row>
      <xdr:rowOff>47625</xdr:rowOff>
    </xdr:to>
    <xdr:sp macro="" textlink="">
      <xdr:nvSpPr>
        <xdr:cNvPr id="19" name="Retângulo 18">
          <a:extLst>
            <a:ext uri="{FF2B5EF4-FFF2-40B4-BE49-F238E27FC236}">
              <a16:creationId xmlns="" xmlns:a16="http://schemas.microsoft.com/office/drawing/2014/main" id="{00000000-0008-0000-0400-000013000000}"/>
            </a:ext>
          </a:extLst>
        </xdr:cNvPr>
        <xdr:cNvSpPr/>
      </xdr:nvSpPr>
      <xdr:spPr>
        <a:xfrm>
          <a:off x="6705600" y="695325"/>
          <a:ext cx="18288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Novo Manual</a:t>
          </a:r>
        </a:p>
      </xdr:txBody>
    </xdr:sp>
    <xdr:clientData/>
  </xdr:twoCellAnchor>
  <xdr:twoCellAnchor editAs="oneCell">
    <xdr:from>
      <xdr:col>0</xdr:col>
      <xdr:colOff>1</xdr:colOff>
      <xdr:row>0</xdr:row>
      <xdr:rowOff>0</xdr:rowOff>
    </xdr:from>
    <xdr:to>
      <xdr:col>1</xdr:col>
      <xdr:colOff>504826</xdr:colOff>
      <xdr:row>1</xdr:row>
      <xdr:rowOff>133404</xdr:rowOff>
    </xdr:to>
    <xdr:pic>
      <xdr:nvPicPr>
        <xdr:cNvPr id="21" name="Imagem 20">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editAs="oneCell">
    <xdr:from>
      <xdr:col>0</xdr:col>
      <xdr:colOff>1</xdr:colOff>
      <xdr:row>0</xdr:row>
      <xdr:rowOff>0</xdr:rowOff>
    </xdr:from>
    <xdr:to>
      <xdr:col>1</xdr:col>
      <xdr:colOff>504826</xdr:colOff>
      <xdr:row>1</xdr:row>
      <xdr:rowOff>152454</xdr:rowOff>
    </xdr:to>
    <xdr:pic>
      <xdr:nvPicPr>
        <xdr:cNvPr id="22" name="Imagem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23" name="Retângulo 22">
          <a:hlinkClick xmlns:r="http://schemas.openxmlformats.org/officeDocument/2006/relationships" r:id="rId3"/>
          <a:extLst>
            <a:ext uri="{FF2B5EF4-FFF2-40B4-BE49-F238E27FC236}">
              <a16:creationId xmlns="" xmlns:a16="http://schemas.microsoft.com/office/drawing/2014/main" id="{00000000-0008-0000-0400-000017000000}"/>
            </a:ext>
          </a:extLst>
        </xdr:cNvPr>
        <xdr:cNvSpPr/>
      </xdr:nvSpPr>
      <xdr:spPr>
        <a:xfrm>
          <a:off x="0" y="514350"/>
          <a:ext cx="8562975"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24" name="Retângulo 23">
          <a:hlinkClick xmlns:r="http://schemas.openxmlformats.org/officeDocument/2006/relationships" r:id="rId3"/>
          <a:extLst>
            <a:ext uri="{FF2B5EF4-FFF2-40B4-BE49-F238E27FC236}">
              <a16:creationId xmlns="" xmlns:a16="http://schemas.microsoft.com/office/drawing/2014/main" id="{00000000-0008-0000-0400-000018000000}"/>
            </a:ext>
          </a:extLst>
        </xdr:cNvPr>
        <xdr:cNvSpPr/>
      </xdr:nvSpPr>
      <xdr:spPr>
        <a:xfrm>
          <a:off x="0" y="514350"/>
          <a:ext cx="20955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28575</xdr:colOff>
      <xdr:row>1</xdr:row>
      <xdr:rowOff>209550</xdr:rowOff>
    </xdr:from>
    <xdr:to>
      <xdr:col>6</xdr:col>
      <xdr:colOff>47625</xdr:colOff>
      <xdr:row>3</xdr:row>
      <xdr:rowOff>9525</xdr:rowOff>
    </xdr:to>
    <xdr:sp macro="" textlink="">
      <xdr:nvSpPr>
        <xdr:cNvPr id="25" name="Retângulo 24">
          <a:hlinkClick xmlns:r="http://schemas.openxmlformats.org/officeDocument/2006/relationships" r:id="rId4"/>
          <a:extLst>
            <a:ext uri="{FF2B5EF4-FFF2-40B4-BE49-F238E27FC236}">
              <a16:creationId xmlns="" xmlns:a16="http://schemas.microsoft.com/office/drawing/2014/main" id="{00000000-0008-0000-0400-000019000000}"/>
            </a:ext>
          </a:extLst>
        </xdr:cNvPr>
        <xdr:cNvSpPr/>
      </xdr:nvSpPr>
      <xdr:spPr>
        <a:xfrm>
          <a:off x="2733675" y="504825"/>
          <a:ext cx="1847850" cy="2286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95250</xdr:colOff>
      <xdr:row>2</xdr:row>
      <xdr:rowOff>0</xdr:rowOff>
    </xdr:from>
    <xdr:to>
      <xdr:col>10</xdr:col>
      <xdr:colOff>28575</xdr:colOff>
      <xdr:row>3</xdr:row>
      <xdr:rowOff>0</xdr:rowOff>
    </xdr:to>
    <xdr:sp macro="" textlink="">
      <xdr:nvSpPr>
        <xdr:cNvPr id="27" name="Retângulo 26">
          <a:hlinkClick xmlns:r="http://schemas.openxmlformats.org/officeDocument/2006/relationships" r:id="rId5"/>
          <a:extLst>
            <a:ext uri="{FF2B5EF4-FFF2-40B4-BE49-F238E27FC236}">
              <a16:creationId xmlns="" xmlns:a16="http://schemas.microsoft.com/office/drawing/2014/main" id="{00000000-0008-0000-0400-00001B000000}"/>
            </a:ext>
          </a:extLst>
        </xdr:cNvPr>
        <xdr:cNvSpPr/>
      </xdr:nvSpPr>
      <xdr:spPr>
        <a:xfrm>
          <a:off x="5219700" y="514350"/>
          <a:ext cx="28956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28" name="Retângulo 27">
          <a:hlinkClick xmlns:r="http://schemas.openxmlformats.org/officeDocument/2006/relationships" r:id="rId6"/>
          <a:extLst>
            <a:ext uri="{FF2B5EF4-FFF2-40B4-BE49-F238E27FC236}">
              <a16:creationId xmlns="" xmlns:a16="http://schemas.microsoft.com/office/drawing/2014/main" id="{00000000-0008-0000-0400-00001C000000}"/>
            </a:ext>
          </a:extLst>
        </xdr:cNvPr>
        <xdr:cNvSpPr/>
      </xdr:nvSpPr>
      <xdr:spPr>
        <a:xfrm>
          <a:off x="8753475" y="514350"/>
          <a:ext cx="176212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xdr:twoCellAnchor>
    <xdr:from>
      <xdr:col>1</xdr:col>
      <xdr:colOff>114301</xdr:colOff>
      <xdr:row>42</xdr:row>
      <xdr:rowOff>76201</xdr:rowOff>
    </xdr:from>
    <xdr:to>
      <xdr:col>14</xdr:col>
      <xdr:colOff>0</xdr:colOff>
      <xdr:row>49</xdr:row>
      <xdr:rowOff>104775</xdr:rowOff>
    </xdr:to>
    <xdr:sp macro="" textlink="">
      <xdr:nvSpPr>
        <xdr:cNvPr id="20" name="Canto dobrado 19">
          <a:extLst>
            <a:ext uri="{FF2B5EF4-FFF2-40B4-BE49-F238E27FC236}">
              <a16:creationId xmlns="" xmlns:a16="http://schemas.microsoft.com/office/drawing/2014/main" id="{00000000-0008-0000-0400-000014000000}"/>
            </a:ext>
          </a:extLst>
        </xdr:cNvPr>
        <xdr:cNvSpPr/>
      </xdr:nvSpPr>
      <xdr:spPr>
        <a:xfrm>
          <a:off x="828676" y="7858126"/>
          <a:ext cx="9629774" cy="1362074"/>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000" b="0" i="0" u="none" strike="noStrike" baseline="0">
              <a:solidFill>
                <a:sysClr val="windowText" lastClr="000000"/>
              </a:solidFill>
              <a:latin typeface="+mn-lt"/>
              <a:ea typeface="+mn-ea"/>
              <a:cs typeface="+mn-cs"/>
            </a:rPr>
            <a:t>A tabela abaixo tem o objetivo de auxiliar na apuração do valor do repasse de Cota Parte (20%) e de Cota Revista (5%), que será orçado pelos Regionais, na rubrica  Transferências Correntes, classificada em Despesa Corrente.</a:t>
          </a:r>
        </a:p>
        <a:p>
          <a:r>
            <a:rPr lang="pt-BR" sz="1000" b="1" i="0" u="none" strike="noStrike" baseline="0">
              <a:solidFill>
                <a:sysClr val="windowText" lastClr="000000"/>
              </a:solidFill>
              <a:latin typeface="+mn-lt"/>
              <a:ea typeface="+mn-ea"/>
              <a:cs typeface="+mn-cs"/>
            </a:rPr>
            <a:t>Metodologia:</a:t>
          </a:r>
          <a:r>
            <a:rPr lang="pt-BR" sz="1000" b="0" i="0" u="none" strike="noStrike" baseline="0">
              <a:solidFill>
                <a:sysClr val="windowText" lastClr="000000"/>
              </a:solidFill>
              <a:latin typeface="+mn-lt"/>
              <a:ea typeface="+mn-ea"/>
              <a:cs typeface="+mn-cs"/>
            </a:rPr>
            <a:t> Para o cálculo, foi considerado como valor inicial, o valor da RECEITA CORRENTE, da qual serão </a:t>
          </a:r>
          <a:r>
            <a:rPr lang="pt-BR" sz="1000" b="1" i="0" u="none" strike="noStrike" baseline="0">
              <a:solidFill>
                <a:sysClr val="windowText" lastClr="000000"/>
              </a:solidFill>
              <a:latin typeface="+mn-lt"/>
              <a:ea typeface="+mn-ea"/>
              <a:cs typeface="+mn-cs"/>
            </a:rPr>
            <a:t>excluídos</a:t>
          </a:r>
          <a:r>
            <a:rPr lang="pt-BR" sz="1000" b="0" i="0" u="none" strike="noStrike" baseline="0">
              <a:solidFill>
                <a:sysClr val="windowText" lastClr="000000"/>
              </a:solidFill>
              <a:latin typeface="+mn-lt"/>
              <a:ea typeface="+mn-ea"/>
              <a:cs typeface="+mn-cs"/>
            </a:rPr>
            <a:t> todos os valores das contas analíticas de Receitas Patrimoniais. O produto será a base de cálculo para, em seguida, aplicar os índices de 20% e 5% (Cota Parte e Cota Revista, respectivamente) do repasse.    </a:t>
          </a:r>
        </a:p>
        <a:p>
          <a:r>
            <a:rPr lang="pt-BR" sz="1000" b="1" i="0" u="none" strike="noStrike" baseline="0">
              <a:solidFill>
                <a:sysClr val="windowText" lastClr="000000"/>
              </a:solidFill>
              <a:latin typeface="+mn-lt"/>
              <a:ea typeface="+mn-ea"/>
              <a:cs typeface="+mn-cs"/>
            </a:rPr>
            <a:t>Justificativa: </a:t>
          </a:r>
          <a:r>
            <a:rPr lang="pt-BR" sz="1000" b="0" i="0" u="none" strike="noStrike" baseline="0">
              <a:solidFill>
                <a:sysClr val="windowText" lastClr="000000"/>
              </a:solidFill>
              <a:latin typeface="+mn-lt"/>
              <a:ea typeface="+mn-ea"/>
              <a:cs typeface="+mn-cs"/>
            </a:rPr>
            <a:t>Em muitos CR's, foi notada a classificação de contas analíticas de receita de caráter patrimonial espalhadas em diversos grupos de receita. Por tal razão, faz-se necessário realizar a exclusão pormenorizada dos valores de tais contas da base de cálculo dos 25% do repasse para o CFP. </a:t>
          </a:r>
        </a:p>
        <a:p>
          <a:r>
            <a:rPr lang="pt-BR" sz="1000" b="0" i="0" u="none" strike="noStrike" baseline="0">
              <a:solidFill>
                <a:sysClr val="windowText" lastClr="000000"/>
              </a:solidFill>
              <a:latin typeface="+mn-lt"/>
              <a:ea typeface="+mn-ea"/>
              <a:cs typeface="+mn-cs"/>
            </a:rPr>
            <a:t>Algumas contas analíticas, de natureza patrimonial, constam na tabela, na parte "Exclusões", de forma exemplificativa e poderá ser ajustadada conforme o Plano de Contas de cada Regional.  </a:t>
          </a:r>
          <a:endParaRPr lang="pt-BR" sz="1000" b="1" i="1" u="none" strike="noStrike" baseline="0">
            <a:solidFill>
              <a:sysClr val="windowText" lastClr="000000"/>
            </a:solidFill>
            <a:latin typeface="+mn-lt"/>
            <a:ea typeface="+mn-ea"/>
            <a:cs typeface="+mn-cs"/>
          </a:endParaRPr>
        </a:p>
      </xdr:txBody>
    </xdr:sp>
    <xdr:clientData/>
  </xdr:twoCellAnchor>
  <xdr:twoCellAnchor>
    <xdr:from>
      <xdr:col>1</xdr:col>
      <xdr:colOff>457201</xdr:colOff>
      <xdr:row>28</xdr:row>
      <xdr:rowOff>180975</xdr:rowOff>
    </xdr:from>
    <xdr:to>
      <xdr:col>11</xdr:col>
      <xdr:colOff>533401</xdr:colOff>
      <xdr:row>30</xdr:row>
      <xdr:rowOff>66675</xdr:rowOff>
    </xdr:to>
    <xdr:sp macro="" textlink="">
      <xdr:nvSpPr>
        <xdr:cNvPr id="30" name="Canto dobrado 29">
          <a:extLst>
            <a:ext uri="{FF2B5EF4-FFF2-40B4-BE49-F238E27FC236}">
              <a16:creationId xmlns="" xmlns:a16="http://schemas.microsoft.com/office/drawing/2014/main" id="{00000000-0008-0000-0400-00001E000000}"/>
            </a:ext>
          </a:extLst>
        </xdr:cNvPr>
        <xdr:cNvSpPr/>
      </xdr:nvSpPr>
      <xdr:spPr>
        <a:xfrm>
          <a:off x="1171576" y="5467350"/>
          <a:ext cx="8058150" cy="266700"/>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0" i="0" u="none" strike="noStrike" baseline="0">
              <a:solidFill>
                <a:sysClr val="windowText" lastClr="000000"/>
              </a:solidFill>
              <a:latin typeface="+mn-lt"/>
              <a:ea typeface="+mn-ea"/>
              <a:cs typeface="+mn-cs"/>
            </a:rPr>
            <a:t>As tabelas abaixo, com cálculos automáticos mediante prenchimento  das tabelas acima, têm apenas caráter gerencial e informativo. </a:t>
          </a:r>
        </a:p>
        <a:p>
          <a:endParaRPr lang="pt-BR" sz="1100" b="0" i="1" u="none" strike="noStrike" baseline="0">
            <a:solidFill>
              <a:sysClr val="windowText" lastClr="000000"/>
            </a:solidFill>
            <a:latin typeface="+mn-lt"/>
            <a:ea typeface="+mn-ea"/>
            <a:cs typeface="+mn-cs"/>
          </a:endParaRPr>
        </a:p>
      </xdr:txBody>
    </xdr:sp>
    <xdr:clientData/>
  </xdr:twoCellAnchor>
  <xdr:twoCellAnchor>
    <xdr:from>
      <xdr:col>1</xdr:col>
      <xdr:colOff>238125</xdr:colOff>
      <xdr:row>29</xdr:row>
      <xdr:rowOff>85725</xdr:rowOff>
    </xdr:from>
    <xdr:to>
      <xdr:col>1</xdr:col>
      <xdr:colOff>447675</xdr:colOff>
      <xdr:row>30</xdr:row>
      <xdr:rowOff>104775</xdr:rowOff>
    </xdr:to>
    <xdr:sp macro="" textlink="">
      <xdr:nvSpPr>
        <xdr:cNvPr id="4" name="Seta dobrada 3">
          <a:extLst>
            <a:ext uri="{FF2B5EF4-FFF2-40B4-BE49-F238E27FC236}">
              <a16:creationId xmlns="" xmlns:a16="http://schemas.microsoft.com/office/drawing/2014/main" id="{00000000-0008-0000-0400-000004000000}"/>
            </a:ext>
          </a:extLst>
        </xdr:cNvPr>
        <xdr:cNvSpPr/>
      </xdr:nvSpPr>
      <xdr:spPr>
        <a:xfrm>
          <a:off x="952500" y="5562600"/>
          <a:ext cx="209550" cy="20955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twoCellAnchor>
    <xdr:from>
      <xdr:col>0</xdr:col>
      <xdr:colOff>495300</xdr:colOff>
      <xdr:row>47</xdr:row>
      <xdr:rowOff>180974</xdr:rowOff>
    </xdr:from>
    <xdr:to>
      <xdr:col>1</xdr:col>
      <xdr:colOff>85725</xdr:colOff>
      <xdr:row>49</xdr:row>
      <xdr:rowOff>114299</xdr:rowOff>
    </xdr:to>
    <xdr:sp macro="" textlink="">
      <xdr:nvSpPr>
        <xdr:cNvPr id="31" name="Seta dobrada 30">
          <a:extLst>
            <a:ext uri="{FF2B5EF4-FFF2-40B4-BE49-F238E27FC236}">
              <a16:creationId xmlns="" xmlns:a16="http://schemas.microsoft.com/office/drawing/2014/main" id="{00000000-0008-0000-0400-00001F000000}"/>
            </a:ext>
          </a:extLst>
        </xdr:cNvPr>
        <xdr:cNvSpPr/>
      </xdr:nvSpPr>
      <xdr:spPr>
        <a:xfrm>
          <a:off x="495300" y="8724899"/>
          <a:ext cx="304800" cy="314325"/>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190500</xdr:colOff>
      <xdr:row>1</xdr:row>
      <xdr:rowOff>161925</xdr:rowOff>
    </xdr:from>
    <xdr:to>
      <xdr:col>10</xdr:col>
      <xdr:colOff>190500</xdr:colOff>
      <xdr:row>2</xdr:row>
      <xdr:rowOff>200025</xdr:rowOff>
    </xdr:to>
    <xdr:sp macro="" textlink="">
      <xdr:nvSpPr>
        <xdr:cNvPr id="2" name="Retângulo 1">
          <a:extLst>
            <a:ext uri="{FF2B5EF4-FFF2-40B4-BE49-F238E27FC236}">
              <a16:creationId xmlns="" xmlns:a16="http://schemas.microsoft.com/office/drawing/2014/main" id="{00000000-0008-0000-0500-000002000000}"/>
            </a:ext>
          </a:extLst>
        </xdr:cNvPr>
        <xdr:cNvSpPr/>
      </xdr:nvSpPr>
      <xdr:spPr>
        <a:xfrm>
          <a:off x="5991225" y="457200"/>
          <a:ext cx="22860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Página</a:t>
          </a:r>
          <a:r>
            <a:rPr lang="pt-BR" sz="1100" b="1" baseline="0">
              <a:solidFill>
                <a:schemeClr val="bg1">
                  <a:lumMod val="95000"/>
                </a:schemeClr>
              </a:solidFill>
              <a:latin typeface="+mn-lt"/>
            </a:rPr>
            <a:t> Inicial</a:t>
          </a:r>
          <a:endParaRPr lang="pt-BR" sz="1100" b="1">
            <a:solidFill>
              <a:schemeClr val="bg1">
                <a:lumMod val="95000"/>
              </a:schemeClr>
            </a:solidFill>
            <a:latin typeface="+mn-lt"/>
          </a:endParaRPr>
        </a:p>
      </xdr:txBody>
    </xdr:sp>
    <xdr:clientData/>
  </xdr:twoCellAnchor>
  <xdr:twoCellAnchor>
    <xdr:from>
      <xdr:col>2</xdr:col>
      <xdr:colOff>0</xdr:colOff>
      <xdr:row>2</xdr:row>
      <xdr:rowOff>0</xdr:rowOff>
    </xdr:from>
    <xdr:to>
      <xdr:col>4</xdr:col>
      <xdr:colOff>0</xdr:colOff>
      <xdr:row>3</xdr:row>
      <xdr:rowOff>47625</xdr:rowOff>
    </xdr:to>
    <xdr:sp macro="" textlink="">
      <xdr:nvSpPr>
        <xdr:cNvPr id="3" name="Retângulo 2">
          <a:extLst>
            <a:ext uri="{FF2B5EF4-FFF2-40B4-BE49-F238E27FC236}">
              <a16:creationId xmlns="" xmlns:a16="http://schemas.microsoft.com/office/drawing/2014/main" id="{00000000-0008-0000-0500-000003000000}"/>
            </a:ext>
          </a:extLst>
        </xdr:cNvPr>
        <xdr:cNvSpPr/>
      </xdr:nvSpPr>
      <xdr:spPr>
        <a:xfrm>
          <a:off x="2095500" y="514350"/>
          <a:ext cx="12192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Cálculo das</a:t>
          </a:r>
          <a:r>
            <a:rPr lang="pt-BR" sz="1100" b="1" baseline="0">
              <a:solidFill>
                <a:schemeClr val="bg1">
                  <a:lumMod val="95000"/>
                </a:schemeClr>
              </a:solidFill>
              <a:latin typeface="+mn-lt"/>
            </a:rPr>
            <a:t> Estimativas</a:t>
          </a:r>
          <a:endParaRPr lang="pt-BR" sz="1100" b="1">
            <a:solidFill>
              <a:schemeClr val="bg1">
                <a:lumMod val="95000"/>
              </a:schemeClr>
            </a:solidFill>
            <a:latin typeface="+mn-lt"/>
          </a:endParaRPr>
        </a:p>
      </xdr:txBody>
    </xdr:sp>
    <xdr:clientData/>
  </xdr:twoCellAnchor>
  <xdr:twoCellAnchor>
    <xdr:from>
      <xdr:col>4</xdr:col>
      <xdr:colOff>0</xdr:colOff>
      <xdr:row>2</xdr:row>
      <xdr:rowOff>0</xdr:rowOff>
    </xdr:from>
    <xdr:to>
      <xdr:col>8</xdr:col>
      <xdr:colOff>0</xdr:colOff>
      <xdr:row>3</xdr:row>
      <xdr:rowOff>47625</xdr:rowOff>
    </xdr:to>
    <xdr:sp macro="" textlink="">
      <xdr:nvSpPr>
        <xdr:cNvPr id="4" name="Retângulo 3">
          <a:extLst>
            <a:ext uri="{FF2B5EF4-FFF2-40B4-BE49-F238E27FC236}">
              <a16:creationId xmlns="" xmlns:a16="http://schemas.microsoft.com/office/drawing/2014/main" id="{00000000-0008-0000-0500-000004000000}"/>
            </a:ext>
          </a:extLst>
        </xdr:cNvPr>
        <xdr:cNvSpPr/>
      </xdr:nvSpPr>
      <xdr:spPr>
        <a:xfrm>
          <a:off x="3314700" y="514350"/>
          <a:ext cx="248602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Receita</a:t>
          </a:r>
          <a:r>
            <a:rPr lang="pt-BR" sz="1100" b="1" baseline="0">
              <a:solidFill>
                <a:schemeClr val="bg1">
                  <a:lumMod val="95000"/>
                </a:schemeClr>
              </a:solidFill>
              <a:latin typeface="+mn-lt"/>
            </a:rPr>
            <a:t> e Despesa</a:t>
          </a:r>
          <a:endParaRPr lang="pt-BR" sz="1100" b="1">
            <a:solidFill>
              <a:schemeClr val="bg1">
                <a:lumMod val="95000"/>
              </a:schemeClr>
            </a:solidFill>
            <a:latin typeface="+mn-lt"/>
          </a:endParaRPr>
        </a:p>
      </xdr:txBody>
    </xdr:sp>
    <xdr:clientData/>
  </xdr:twoCellAnchor>
  <xdr:twoCellAnchor>
    <xdr:from>
      <xdr:col>8</xdr:col>
      <xdr:colOff>0</xdr:colOff>
      <xdr:row>2</xdr:row>
      <xdr:rowOff>0</xdr:rowOff>
    </xdr:from>
    <xdr:to>
      <xdr:col>11</xdr:col>
      <xdr:colOff>0</xdr:colOff>
      <xdr:row>3</xdr:row>
      <xdr:rowOff>47625</xdr:rowOff>
    </xdr:to>
    <xdr:sp macro="" textlink="">
      <xdr:nvSpPr>
        <xdr:cNvPr id="5" name="Retângulo 4">
          <a:extLst>
            <a:ext uri="{FF2B5EF4-FFF2-40B4-BE49-F238E27FC236}">
              <a16:creationId xmlns="" xmlns:a16="http://schemas.microsoft.com/office/drawing/2014/main" id="{00000000-0008-0000-0500-000005000000}"/>
            </a:ext>
          </a:extLst>
        </xdr:cNvPr>
        <xdr:cNvSpPr/>
      </xdr:nvSpPr>
      <xdr:spPr>
        <a:xfrm>
          <a:off x="5800725" y="514350"/>
          <a:ext cx="2895600"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Comparativo</a:t>
          </a:r>
        </a:p>
      </xdr:txBody>
    </xdr:sp>
    <xdr:clientData/>
  </xdr:twoCellAnchor>
  <xdr:twoCellAnchor>
    <xdr:from>
      <xdr:col>11</xdr:col>
      <xdr:colOff>0</xdr:colOff>
      <xdr:row>2</xdr:row>
      <xdr:rowOff>0</xdr:rowOff>
    </xdr:from>
    <xdr:to>
      <xdr:col>14</xdr:col>
      <xdr:colOff>0</xdr:colOff>
      <xdr:row>3</xdr:row>
      <xdr:rowOff>47625</xdr:rowOff>
    </xdr:to>
    <xdr:sp macro="" textlink="">
      <xdr:nvSpPr>
        <xdr:cNvPr id="6" name="Retângulo 5">
          <a:extLst>
            <a:ext uri="{FF2B5EF4-FFF2-40B4-BE49-F238E27FC236}">
              <a16:creationId xmlns="" xmlns:a16="http://schemas.microsoft.com/office/drawing/2014/main" id="{00000000-0008-0000-0500-000006000000}"/>
            </a:ext>
          </a:extLst>
        </xdr:cNvPr>
        <xdr:cNvSpPr/>
      </xdr:nvSpPr>
      <xdr:spPr>
        <a:xfrm>
          <a:off x="8696325" y="514350"/>
          <a:ext cx="176212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100" b="1">
              <a:solidFill>
                <a:schemeClr val="bg1">
                  <a:lumMod val="95000"/>
                </a:schemeClr>
              </a:solidFill>
              <a:latin typeface="+mn-lt"/>
            </a:rPr>
            <a:t>Novo Manual</a:t>
          </a:r>
        </a:p>
      </xdr:txBody>
    </xdr:sp>
    <xdr:clientData/>
  </xdr:twoCellAnchor>
  <xdr:twoCellAnchor editAs="oneCell">
    <xdr:from>
      <xdr:col>0</xdr:col>
      <xdr:colOff>1</xdr:colOff>
      <xdr:row>0</xdr:row>
      <xdr:rowOff>0</xdr:rowOff>
    </xdr:from>
    <xdr:to>
      <xdr:col>1</xdr:col>
      <xdr:colOff>504826</xdr:colOff>
      <xdr:row>1</xdr:row>
      <xdr:rowOff>133404</xdr:rowOff>
    </xdr:to>
    <xdr:pic>
      <xdr:nvPicPr>
        <xdr:cNvPr id="7" name="Imagem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28679"/>
        </a:xfrm>
        <a:prstGeom prst="rect">
          <a:avLst/>
        </a:prstGeom>
      </xdr:spPr>
    </xdr:pic>
    <xdr:clientData/>
  </xdr:twoCellAnchor>
  <xdr:twoCellAnchor editAs="oneCell">
    <xdr:from>
      <xdr:col>0</xdr:col>
      <xdr:colOff>1</xdr:colOff>
      <xdr:row>0</xdr:row>
      <xdr:rowOff>0</xdr:rowOff>
    </xdr:from>
    <xdr:to>
      <xdr:col>1</xdr:col>
      <xdr:colOff>504826</xdr:colOff>
      <xdr:row>1</xdr:row>
      <xdr:rowOff>152454</xdr:rowOff>
    </xdr:to>
    <xdr:pic>
      <xdr:nvPicPr>
        <xdr:cNvPr id="8" name="Imagem 7">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9" name="Retângulo 8">
          <a:hlinkClick xmlns:r="http://schemas.openxmlformats.org/officeDocument/2006/relationships" r:id="rId3"/>
          <a:extLst>
            <a:ext uri="{FF2B5EF4-FFF2-40B4-BE49-F238E27FC236}">
              <a16:creationId xmlns="" xmlns:a16="http://schemas.microsoft.com/office/drawing/2014/main" id="{00000000-0008-0000-0500-000009000000}"/>
            </a:ext>
          </a:extLst>
        </xdr:cNvPr>
        <xdr:cNvSpPr/>
      </xdr:nvSpPr>
      <xdr:spPr>
        <a:xfrm>
          <a:off x="0" y="514350"/>
          <a:ext cx="10458450"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1</xdr:row>
      <xdr:rowOff>214313</xdr:rowOff>
    </xdr:from>
    <xdr:to>
      <xdr:col>2</xdr:col>
      <xdr:colOff>0</xdr:colOff>
      <xdr:row>2</xdr:row>
      <xdr:rowOff>204788</xdr:rowOff>
    </xdr:to>
    <xdr:sp macro="" textlink="">
      <xdr:nvSpPr>
        <xdr:cNvPr id="10" name="Retângulo 9">
          <a:hlinkClick xmlns:r="http://schemas.openxmlformats.org/officeDocument/2006/relationships" r:id="rId3"/>
          <a:extLst>
            <a:ext uri="{FF2B5EF4-FFF2-40B4-BE49-F238E27FC236}">
              <a16:creationId xmlns="" xmlns:a16="http://schemas.microsoft.com/office/drawing/2014/main" id="{00000000-0008-0000-0500-00000A000000}"/>
            </a:ext>
          </a:extLst>
        </xdr:cNvPr>
        <xdr:cNvSpPr/>
      </xdr:nvSpPr>
      <xdr:spPr>
        <a:xfrm>
          <a:off x="0" y="509588"/>
          <a:ext cx="20955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22225</xdr:colOff>
      <xdr:row>2</xdr:row>
      <xdr:rowOff>1</xdr:rowOff>
    </xdr:from>
    <xdr:to>
      <xdr:col>6</xdr:col>
      <xdr:colOff>60325</xdr:colOff>
      <xdr:row>2</xdr:row>
      <xdr:rowOff>200026</xdr:rowOff>
    </xdr:to>
    <xdr:sp macro="" textlink="">
      <xdr:nvSpPr>
        <xdr:cNvPr id="11" name="Retângulo 10">
          <a:hlinkClick xmlns:r="http://schemas.openxmlformats.org/officeDocument/2006/relationships" r:id="rId4"/>
          <a:extLst>
            <a:ext uri="{FF2B5EF4-FFF2-40B4-BE49-F238E27FC236}">
              <a16:creationId xmlns="" xmlns:a16="http://schemas.microsoft.com/office/drawing/2014/main" id="{00000000-0008-0000-0500-00000B000000}"/>
            </a:ext>
          </a:extLst>
        </xdr:cNvPr>
        <xdr:cNvSpPr/>
      </xdr:nvSpPr>
      <xdr:spPr>
        <a:xfrm>
          <a:off x="2727325" y="514351"/>
          <a:ext cx="1866900" cy="2000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101600</xdr:colOff>
      <xdr:row>1</xdr:row>
      <xdr:rowOff>214313</xdr:rowOff>
    </xdr:from>
    <xdr:to>
      <xdr:col>10</xdr:col>
      <xdr:colOff>34925</xdr:colOff>
      <xdr:row>2</xdr:row>
      <xdr:rowOff>204788</xdr:rowOff>
    </xdr:to>
    <xdr:sp macro="" textlink="">
      <xdr:nvSpPr>
        <xdr:cNvPr id="13" name="Retângulo 12">
          <a:hlinkClick xmlns:r="http://schemas.openxmlformats.org/officeDocument/2006/relationships" r:id="rId5"/>
          <a:extLst>
            <a:ext uri="{FF2B5EF4-FFF2-40B4-BE49-F238E27FC236}">
              <a16:creationId xmlns="" xmlns:a16="http://schemas.microsoft.com/office/drawing/2014/main" id="{00000000-0008-0000-0500-00000D000000}"/>
            </a:ext>
          </a:extLst>
        </xdr:cNvPr>
        <xdr:cNvSpPr/>
      </xdr:nvSpPr>
      <xdr:spPr>
        <a:xfrm>
          <a:off x="5226050" y="509588"/>
          <a:ext cx="28956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1</xdr:row>
      <xdr:rowOff>214313</xdr:rowOff>
    </xdr:from>
    <xdr:to>
      <xdr:col>14</xdr:col>
      <xdr:colOff>57150</xdr:colOff>
      <xdr:row>2</xdr:row>
      <xdr:rowOff>204788</xdr:rowOff>
    </xdr:to>
    <xdr:sp macro="" textlink="">
      <xdr:nvSpPr>
        <xdr:cNvPr id="14" name="Retângulo 13">
          <a:hlinkClick xmlns:r="http://schemas.openxmlformats.org/officeDocument/2006/relationships" r:id="rId6"/>
          <a:extLst>
            <a:ext uri="{FF2B5EF4-FFF2-40B4-BE49-F238E27FC236}">
              <a16:creationId xmlns="" xmlns:a16="http://schemas.microsoft.com/office/drawing/2014/main" id="{00000000-0008-0000-0500-00000E000000}"/>
            </a:ext>
          </a:extLst>
        </xdr:cNvPr>
        <xdr:cNvSpPr/>
      </xdr:nvSpPr>
      <xdr:spPr>
        <a:xfrm>
          <a:off x="8753475" y="509588"/>
          <a:ext cx="1762125"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xdr:twoCellAnchor>
    <xdr:from>
      <xdr:col>0</xdr:col>
      <xdr:colOff>609600</xdr:colOff>
      <xdr:row>4</xdr:row>
      <xdr:rowOff>57149</xdr:rowOff>
    </xdr:from>
    <xdr:to>
      <xdr:col>12</xdr:col>
      <xdr:colOff>9526</xdr:colOff>
      <xdr:row>7</xdr:row>
      <xdr:rowOff>76200</xdr:rowOff>
    </xdr:to>
    <xdr:sp macro="" textlink="">
      <xdr:nvSpPr>
        <xdr:cNvPr id="19" name="Canto dobrado 18">
          <a:extLst>
            <a:ext uri="{FF2B5EF4-FFF2-40B4-BE49-F238E27FC236}">
              <a16:creationId xmlns="" xmlns:a16="http://schemas.microsoft.com/office/drawing/2014/main" id="{00000000-0008-0000-0500-000013000000}"/>
            </a:ext>
          </a:extLst>
        </xdr:cNvPr>
        <xdr:cNvSpPr/>
      </xdr:nvSpPr>
      <xdr:spPr>
        <a:xfrm>
          <a:off x="609600" y="1095374"/>
          <a:ext cx="8639176" cy="638176"/>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pt-BR" sz="1100" b="0" i="0" u="none" strike="noStrike" baseline="0">
              <a:solidFill>
                <a:sysClr val="windowText" lastClr="000000"/>
              </a:solidFill>
              <a:latin typeface="+mn-lt"/>
              <a:ea typeface="+mn-ea"/>
              <a:cs typeface="+mn-cs"/>
            </a:rPr>
            <a:t>O checklist foi destinado à verificação, por parte do responsável pela juntada de todos os documentos que compõem a Proposta Orçamentária a ser encaminha ao CFP, e possui apenas caráter informativo e de controle. O checklist foi pautado no item 8 do novo Manual de Procedimentos Administrativos e Financeiros (MPAF), que trata da formalização da Proposta Orçamentária:</a:t>
          </a:r>
        </a:p>
        <a:p>
          <a:endParaRPr lang="pt-BR" sz="1100" b="0" i="1" u="none" strike="noStrike" baseline="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xdr:colOff>
      <xdr:row>1</xdr:row>
      <xdr:rowOff>152454</xdr:rowOff>
    </xdr:to>
    <xdr:pic>
      <xdr:nvPicPr>
        <xdr:cNvPr id="2" name="Imagem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9200" cy="447729"/>
        </a:xfrm>
        <a:prstGeom prst="rect">
          <a:avLst/>
        </a:prstGeom>
      </xdr:spPr>
    </xdr:pic>
    <xdr:clientData/>
  </xdr:twoCellAnchor>
  <xdr:twoCellAnchor>
    <xdr:from>
      <xdr:col>0</xdr:col>
      <xdr:colOff>0</xdr:colOff>
      <xdr:row>2</xdr:row>
      <xdr:rowOff>0</xdr:rowOff>
    </xdr:from>
    <xdr:to>
      <xdr:col>14</xdr:col>
      <xdr:colOff>0</xdr:colOff>
      <xdr:row>3</xdr:row>
      <xdr:rowOff>0</xdr:rowOff>
    </xdr:to>
    <xdr:sp macro="" textlink="">
      <xdr:nvSpPr>
        <xdr:cNvPr id="3" name="Retângulo 2">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0" y="514350"/>
          <a:ext cx="8677275" cy="209550"/>
        </a:xfrm>
        <a:prstGeom prst="rect">
          <a:avLst/>
        </a:prstGeom>
        <a:gradFill flip="none" rotWithShape="1">
          <a:gsLst>
            <a:gs pos="0">
              <a:schemeClr val="accent5">
                <a:lumMod val="50000"/>
              </a:schemeClr>
            </a:gs>
            <a:gs pos="83000">
              <a:schemeClr val="accent5">
                <a:lumMod val="75000"/>
              </a:schemeClr>
            </a:gs>
            <a:gs pos="100000">
              <a:schemeClr val="accent5">
                <a:lumMod val="7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0</xdr:col>
      <xdr:colOff>0</xdr:colOff>
      <xdr:row>2</xdr:row>
      <xdr:rowOff>0</xdr:rowOff>
    </xdr:from>
    <xdr:to>
      <xdr:col>2</xdr:col>
      <xdr:colOff>0</xdr:colOff>
      <xdr:row>3</xdr:row>
      <xdr:rowOff>0</xdr:rowOff>
    </xdr:to>
    <xdr:sp macro="" textlink="">
      <xdr:nvSpPr>
        <xdr:cNvPr id="4" name="Retângulo 3">
          <a:hlinkClick xmlns:r="http://schemas.openxmlformats.org/officeDocument/2006/relationships" r:id="rId2"/>
          <a:extLst>
            <a:ext uri="{FF2B5EF4-FFF2-40B4-BE49-F238E27FC236}">
              <a16:creationId xmlns="" xmlns:a16="http://schemas.microsoft.com/office/drawing/2014/main" id="{00000000-0008-0000-0600-000004000000}"/>
            </a:ext>
          </a:extLst>
        </xdr:cNvPr>
        <xdr:cNvSpPr/>
      </xdr:nvSpPr>
      <xdr:spPr>
        <a:xfrm>
          <a:off x="0" y="514350"/>
          <a:ext cx="12192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Página</a:t>
          </a:r>
          <a:r>
            <a:rPr lang="pt-BR" sz="1000" b="0" baseline="0">
              <a:solidFill>
                <a:schemeClr val="bg1">
                  <a:lumMod val="95000"/>
                </a:schemeClr>
              </a:solidFill>
              <a:latin typeface="+mn-lt"/>
            </a:rPr>
            <a:t> Inicial</a:t>
          </a:r>
          <a:endParaRPr lang="pt-BR" sz="1000" b="0">
            <a:solidFill>
              <a:schemeClr val="bg1">
                <a:lumMod val="95000"/>
              </a:schemeClr>
            </a:solidFill>
            <a:latin typeface="+mn-lt"/>
          </a:endParaRPr>
        </a:p>
      </xdr:txBody>
    </xdr:sp>
    <xdr:clientData/>
  </xdr:twoCellAnchor>
  <xdr:twoCellAnchor>
    <xdr:from>
      <xdr:col>3</xdr:col>
      <xdr:colOff>19050</xdr:colOff>
      <xdr:row>2</xdr:row>
      <xdr:rowOff>0</xdr:rowOff>
    </xdr:from>
    <xdr:to>
      <xdr:col>6</xdr:col>
      <xdr:colOff>19050</xdr:colOff>
      <xdr:row>3</xdr:row>
      <xdr:rowOff>1</xdr:rowOff>
    </xdr:to>
    <xdr:sp macro="" textlink="">
      <xdr:nvSpPr>
        <xdr:cNvPr id="5" name="Retângulo 4">
          <a:hlinkClick xmlns:r="http://schemas.openxmlformats.org/officeDocument/2006/relationships" r:id="rId3"/>
          <a:extLst>
            <a:ext uri="{FF2B5EF4-FFF2-40B4-BE49-F238E27FC236}">
              <a16:creationId xmlns="" xmlns:a16="http://schemas.microsoft.com/office/drawing/2014/main" id="{00000000-0008-0000-0600-000005000000}"/>
            </a:ext>
          </a:extLst>
        </xdr:cNvPr>
        <xdr:cNvSpPr/>
      </xdr:nvSpPr>
      <xdr:spPr>
        <a:xfrm>
          <a:off x="1847850" y="514350"/>
          <a:ext cx="1895475" cy="2095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Cálculo das</a:t>
          </a:r>
          <a:r>
            <a:rPr lang="pt-BR" sz="1000" b="0" baseline="0">
              <a:solidFill>
                <a:schemeClr val="bg1">
                  <a:lumMod val="95000"/>
                </a:schemeClr>
              </a:solidFill>
              <a:latin typeface="+mn-lt"/>
            </a:rPr>
            <a:t> Estimativas</a:t>
          </a:r>
          <a:endParaRPr lang="pt-BR" sz="1000" b="0">
            <a:solidFill>
              <a:schemeClr val="bg1">
                <a:lumMod val="95000"/>
              </a:schemeClr>
            </a:solidFill>
            <a:latin typeface="+mn-lt"/>
          </a:endParaRPr>
        </a:p>
      </xdr:txBody>
    </xdr:sp>
    <xdr:clientData/>
  </xdr:twoCellAnchor>
  <xdr:twoCellAnchor>
    <xdr:from>
      <xdr:col>7</xdr:col>
      <xdr:colOff>38100</xdr:colOff>
      <xdr:row>2</xdr:row>
      <xdr:rowOff>0</xdr:rowOff>
    </xdr:from>
    <xdr:to>
      <xdr:col>10</xdr:col>
      <xdr:colOff>38100</xdr:colOff>
      <xdr:row>3</xdr:row>
      <xdr:rowOff>0</xdr:rowOff>
    </xdr:to>
    <xdr:sp macro="" textlink="">
      <xdr:nvSpPr>
        <xdr:cNvPr id="6" name="Retângulo 5">
          <a:hlinkClick xmlns:r="http://schemas.openxmlformats.org/officeDocument/2006/relationships" r:id="rId4"/>
          <a:extLst>
            <a:ext uri="{FF2B5EF4-FFF2-40B4-BE49-F238E27FC236}">
              <a16:creationId xmlns="" xmlns:a16="http://schemas.microsoft.com/office/drawing/2014/main" id="{00000000-0008-0000-0600-000006000000}"/>
            </a:ext>
          </a:extLst>
        </xdr:cNvPr>
        <xdr:cNvSpPr/>
      </xdr:nvSpPr>
      <xdr:spPr>
        <a:xfrm>
          <a:off x="4371975" y="514350"/>
          <a:ext cx="18288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Comparativo</a:t>
          </a:r>
        </a:p>
      </xdr:txBody>
    </xdr:sp>
    <xdr:clientData/>
  </xdr:twoCellAnchor>
  <xdr:twoCellAnchor>
    <xdr:from>
      <xdr:col>11</xdr:col>
      <xdr:colOff>57150</xdr:colOff>
      <xdr:row>2</xdr:row>
      <xdr:rowOff>0</xdr:rowOff>
    </xdr:from>
    <xdr:to>
      <xdr:col>14</xdr:col>
      <xdr:colOff>57150</xdr:colOff>
      <xdr:row>3</xdr:row>
      <xdr:rowOff>0</xdr:rowOff>
    </xdr:to>
    <xdr:sp macro="" textlink="">
      <xdr:nvSpPr>
        <xdr:cNvPr id="7" name="Retângulo 6">
          <a:hlinkClick xmlns:r="http://schemas.openxmlformats.org/officeDocument/2006/relationships" r:id="rId5"/>
          <a:extLst>
            <a:ext uri="{FF2B5EF4-FFF2-40B4-BE49-F238E27FC236}">
              <a16:creationId xmlns="" xmlns:a16="http://schemas.microsoft.com/office/drawing/2014/main" id="{00000000-0008-0000-0600-000007000000}"/>
            </a:ext>
          </a:extLst>
        </xdr:cNvPr>
        <xdr:cNvSpPr/>
      </xdr:nvSpPr>
      <xdr:spPr>
        <a:xfrm>
          <a:off x="6829425" y="514350"/>
          <a:ext cx="1905000" cy="2095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pt-BR" sz="1000" b="0">
              <a:solidFill>
                <a:schemeClr val="bg1">
                  <a:lumMod val="95000"/>
                </a:schemeClr>
              </a:solidFill>
              <a:latin typeface="+mn-lt"/>
            </a:rPr>
            <a:t>CHECKLIST</a:t>
          </a:r>
        </a:p>
      </xdr:txBody>
    </xdr:sp>
    <xdr:clientData/>
  </xdr:twoCellAnchor>
  <xdr:twoCellAnchor>
    <xdr:from>
      <xdr:col>0</xdr:col>
      <xdr:colOff>590550</xdr:colOff>
      <xdr:row>4</xdr:row>
      <xdr:rowOff>133350</xdr:rowOff>
    </xdr:from>
    <xdr:to>
      <xdr:col>13</xdr:col>
      <xdr:colOff>3463</xdr:colOff>
      <xdr:row>11</xdr:row>
      <xdr:rowOff>41413</xdr:rowOff>
    </xdr:to>
    <xdr:sp macro="" textlink="">
      <xdr:nvSpPr>
        <xdr:cNvPr id="10" name="Canto dobrado 20">
          <a:extLst>
            <a:ext uri="{FF2B5EF4-FFF2-40B4-BE49-F238E27FC236}">
              <a16:creationId xmlns="" xmlns:a16="http://schemas.microsoft.com/office/drawing/2014/main" id="{00000000-0008-0000-0600-00000A000000}"/>
            </a:ext>
          </a:extLst>
        </xdr:cNvPr>
        <xdr:cNvSpPr/>
      </xdr:nvSpPr>
      <xdr:spPr>
        <a:xfrm>
          <a:off x="590550" y="1152111"/>
          <a:ext cx="7488456" cy="1241563"/>
        </a:xfrm>
        <a:prstGeom prst="foldedCorner">
          <a:avLst>
            <a:gd name="adj" fmla="val 0"/>
          </a:avLst>
        </a:prstGeom>
        <a:solidFill>
          <a:schemeClr val="accent4">
            <a:lumMod val="60000"/>
            <a:lumOff val="4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pt-BR" sz="1200" b="0" i="0" baseline="0">
              <a:solidFill>
                <a:sysClr val="windowText" lastClr="000000"/>
              </a:solidFill>
            </a:rPr>
            <a:t>As Planilhas abaixo apuram, para reconhecimento patrimonial, os seguintes valores:</a:t>
          </a:r>
        </a:p>
        <a:p>
          <a:pPr algn="l"/>
          <a:endParaRPr lang="pt-BR" sz="1200" b="0" i="0" baseline="0">
            <a:solidFill>
              <a:sysClr val="windowText" lastClr="000000"/>
            </a:solidFill>
          </a:endParaRPr>
        </a:p>
        <a:p>
          <a:pPr algn="l"/>
          <a:r>
            <a:rPr lang="pt-BR" sz="1200" b="0" i="0" baseline="0">
              <a:solidFill>
                <a:sysClr val="windowText" lastClr="000000"/>
              </a:solidFill>
            </a:rPr>
            <a:t>- Inadimplência; e</a:t>
          </a:r>
        </a:p>
        <a:p>
          <a:pPr algn="l"/>
          <a:endParaRPr lang="pt-BR" sz="1200" b="0" i="0" baseline="0">
            <a:solidFill>
              <a:sysClr val="windowText" lastClr="000000"/>
            </a:solidFill>
          </a:endParaRPr>
        </a:p>
        <a:p>
          <a:pPr algn="l"/>
          <a:r>
            <a:rPr lang="pt-BR" sz="1200" b="0" i="0" baseline="0">
              <a:solidFill>
                <a:sysClr val="windowText" lastClr="000000"/>
              </a:solidFill>
            </a:rPr>
            <a:t>- Descontos Concedidos.</a:t>
          </a:r>
          <a:endParaRPr lang="pt-BR" sz="1200" b="0" i="1" baseline="0">
            <a:solidFill>
              <a:sysClr val="windowText" lastClr="000000"/>
            </a:solidFill>
          </a:endParaRPr>
        </a:p>
        <a:p>
          <a:pPr algn="l"/>
          <a:endParaRPr lang="pt-BR" sz="1200">
            <a:solidFill>
              <a:sysClr val="windowText" lastClr="000000"/>
            </a:solidFill>
          </a:endParaRPr>
        </a:p>
        <a:p>
          <a:pPr algn="l"/>
          <a:endParaRPr lang="pt-BR" sz="1200">
            <a:solidFill>
              <a:sysClr val="windowText" lastClr="000000"/>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dimension ref="B1:N29"/>
  <sheetViews>
    <sheetView showGridLines="0" zoomScale="110" zoomScaleNormal="110" workbookViewId="0">
      <pane ySplit="3" topLeftCell="A4" activePane="bottomLeft" state="frozen"/>
      <selection pane="bottomLeft" activeCell="K22" sqref="K22"/>
    </sheetView>
  </sheetViews>
  <sheetFormatPr defaultRowHeight="15" x14ac:dyDescent="0.25"/>
  <cols>
    <col min="9" max="9" width="24.7109375" customWidth="1"/>
    <col min="14" max="14" width="9.5703125" bestFit="1" customWidth="1"/>
  </cols>
  <sheetData>
    <row r="1" spans="2:14" s="1" customFormat="1" ht="23.25" customHeight="1" x14ac:dyDescent="0.25">
      <c r="D1" s="159" t="s">
        <v>940</v>
      </c>
      <c r="E1" s="159"/>
      <c r="F1" s="159"/>
      <c r="G1" s="159"/>
      <c r="H1" s="159"/>
      <c r="I1" s="159"/>
      <c r="J1" s="159"/>
      <c r="K1" s="159"/>
      <c r="L1" s="159"/>
      <c r="M1" s="159"/>
      <c r="N1" s="6">
        <f>F24</f>
        <v>2021</v>
      </c>
    </row>
    <row r="2" spans="2:14" s="1" customFormat="1" ht="17.25" customHeight="1" x14ac:dyDescent="0.25">
      <c r="D2" s="209" t="s">
        <v>25</v>
      </c>
      <c r="E2" s="209"/>
      <c r="F2" s="209"/>
      <c r="G2" s="209"/>
      <c r="H2" s="209"/>
      <c r="I2" s="209"/>
      <c r="J2" s="209"/>
      <c r="K2" s="209"/>
      <c r="L2" s="209"/>
      <c r="M2" s="209"/>
      <c r="N2" s="1" t="str">
        <f>F23</f>
        <v>01 / DF</v>
      </c>
    </row>
    <row r="3" spans="2:14" s="1" customFormat="1" ht="16.5" customHeight="1" x14ac:dyDescent="0.25"/>
    <row r="4" spans="2:14" s="2" customFormat="1" ht="15" customHeight="1" x14ac:dyDescent="0.25"/>
    <row r="5" spans="2:14" s="1" customFormat="1" ht="18.75" customHeight="1" x14ac:dyDescent="0.25"/>
    <row r="6" spans="2:14" ht="24.75" customHeight="1" x14ac:dyDescent="0.25">
      <c r="B6" s="212" t="s">
        <v>27</v>
      </c>
      <c r="C6" s="212"/>
      <c r="D6" s="212"/>
      <c r="E6" s="212"/>
      <c r="F6" s="212"/>
      <c r="G6" s="212"/>
      <c r="H6" s="212"/>
      <c r="I6" s="212"/>
      <c r="J6" s="212"/>
      <c r="K6" s="212"/>
      <c r="L6" s="212"/>
      <c r="M6" s="212"/>
    </row>
    <row r="7" spans="2:14" x14ac:dyDescent="0.25">
      <c r="B7" s="208" t="s">
        <v>927</v>
      </c>
      <c r="C7" s="208"/>
      <c r="D7" s="208"/>
      <c r="E7" s="208"/>
      <c r="F7" s="208"/>
      <c r="G7" s="208"/>
      <c r="H7" s="208"/>
      <c r="I7" s="208"/>
      <c r="J7" s="208"/>
      <c r="K7" s="208"/>
      <c r="L7" s="208"/>
      <c r="M7" s="208"/>
    </row>
    <row r="8" spans="2:14" x14ac:dyDescent="0.25">
      <c r="B8" s="208"/>
      <c r="C8" s="208"/>
      <c r="D8" s="208"/>
      <c r="E8" s="208"/>
      <c r="F8" s="208"/>
      <c r="G8" s="208"/>
      <c r="H8" s="208"/>
      <c r="I8" s="208"/>
      <c r="J8" s="208"/>
      <c r="K8" s="208"/>
      <c r="L8" s="208"/>
      <c r="M8" s="208"/>
    </row>
    <row r="9" spans="2:14" x14ac:dyDescent="0.25">
      <c r="B9" s="208"/>
      <c r="C9" s="208"/>
      <c r="D9" s="208"/>
      <c r="E9" s="208"/>
      <c r="F9" s="208"/>
      <c r="G9" s="208"/>
      <c r="H9" s="208"/>
      <c r="I9" s="208"/>
      <c r="J9" s="208"/>
      <c r="K9" s="208"/>
      <c r="L9" s="208"/>
      <c r="M9" s="208"/>
    </row>
    <row r="10" spans="2:14" ht="15" customHeight="1" x14ac:dyDescent="0.25">
      <c r="B10" s="208" t="s">
        <v>928</v>
      </c>
      <c r="C10" s="208"/>
      <c r="D10" s="208"/>
      <c r="E10" s="208"/>
      <c r="F10" s="208"/>
      <c r="G10" s="208"/>
      <c r="H10" s="208"/>
      <c r="I10" s="208"/>
      <c r="J10" s="208"/>
      <c r="K10" s="208"/>
      <c r="L10" s="208"/>
      <c r="M10" s="208"/>
    </row>
    <row r="11" spans="2:14" x14ac:dyDescent="0.25">
      <c r="B11" s="208"/>
      <c r="C11" s="208"/>
      <c r="D11" s="208"/>
      <c r="E11" s="208"/>
      <c r="F11" s="208"/>
      <c r="G11" s="208"/>
      <c r="H11" s="208"/>
      <c r="I11" s="208"/>
      <c r="J11" s="208"/>
      <c r="K11" s="208"/>
      <c r="L11" s="208"/>
      <c r="M11" s="208"/>
    </row>
    <row r="12" spans="2:14" x14ac:dyDescent="0.25">
      <c r="B12" s="208"/>
      <c r="C12" s="208"/>
      <c r="D12" s="208"/>
      <c r="E12" s="208"/>
      <c r="F12" s="208"/>
      <c r="G12" s="208"/>
      <c r="H12" s="208"/>
      <c r="I12" s="208"/>
      <c r="J12" s="208"/>
      <c r="K12" s="208"/>
      <c r="L12" s="208"/>
      <c r="M12" s="208"/>
    </row>
    <row r="21" spans="2:13" x14ac:dyDescent="0.25">
      <c r="B21" s="215" t="s">
        <v>941</v>
      </c>
      <c r="C21" s="215"/>
      <c r="D21" s="215"/>
      <c r="E21" s="215"/>
      <c r="F21" s="215"/>
      <c r="G21" s="215"/>
      <c r="H21" s="215"/>
      <c r="I21" s="215"/>
      <c r="J21" s="215"/>
      <c r="K21" s="215"/>
      <c r="L21" s="215"/>
      <c r="M21" s="215"/>
    </row>
    <row r="22" spans="2:13" x14ac:dyDescent="0.25">
      <c r="B22" s="9"/>
      <c r="C22" s="10"/>
      <c r="D22" s="10"/>
      <c r="E22" s="10"/>
      <c r="F22" s="10"/>
      <c r="G22" s="10"/>
      <c r="H22" s="10"/>
      <c r="I22" s="10"/>
      <c r="J22" s="10"/>
      <c r="K22" s="10"/>
      <c r="L22" s="10"/>
      <c r="M22" s="11"/>
    </row>
    <row r="23" spans="2:13" x14ac:dyDescent="0.25">
      <c r="B23" s="19"/>
      <c r="C23" s="20"/>
      <c r="D23" s="20"/>
      <c r="E23" s="21" t="s">
        <v>3</v>
      </c>
      <c r="F23" s="219" t="s">
        <v>4</v>
      </c>
      <c r="G23" s="219"/>
      <c r="H23" s="179"/>
      <c r="I23" s="179"/>
      <c r="J23" s="20"/>
      <c r="K23" s="8"/>
      <c r="L23" s="8"/>
      <c r="M23" s="12"/>
    </row>
    <row r="24" spans="2:13" x14ac:dyDescent="0.25">
      <c r="B24" s="19"/>
      <c r="C24" s="20"/>
      <c r="D24" s="20"/>
      <c r="E24" s="20" t="s">
        <v>26</v>
      </c>
      <c r="F24" s="180">
        <v>2021</v>
      </c>
      <c r="G24" s="179"/>
      <c r="H24" s="179"/>
      <c r="I24" s="179"/>
      <c r="J24" s="20"/>
      <c r="K24" s="8"/>
      <c r="L24" s="8"/>
      <c r="M24" s="12"/>
    </row>
    <row r="25" spans="2:13" x14ac:dyDescent="0.25">
      <c r="B25" s="210" t="s">
        <v>0</v>
      </c>
      <c r="C25" s="211"/>
      <c r="D25" s="211"/>
      <c r="E25" s="211"/>
      <c r="F25" s="216" t="s">
        <v>1021</v>
      </c>
      <c r="G25" s="216"/>
      <c r="H25" s="216"/>
      <c r="I25" s="216"/>
      <c r="J25" s="22"/>
      <c r="K25" s="7"/>
      <c r="L25" s="7"/>
      <c r="M25" s="17"/>
    </row>
    <row r="26" spans="2:13" x14ac:dyDescent="0.25">
      <c r="B26" s="210" t="s">
        <v>1</v>
      </c>
      <c r="C26" s="211"/>
      <c r="D26" s="211"/>
      <c r="E26" s="211"/>
      <c r="F26" s="217" t="s">
        <v>1023</v>
      </c>
      <c r="G26" s="217"/>
      <c r="H26" s="217"/>
      <c r="I26" s="217"/>
      <c r="J26" s="23"/>
      <c r="K26" s="16"/>
      <c r="L26" s="16"/>
      <c r="M26" s="18"/>
    </row>
    <row r="27" spans="2:13" x14ac:dyDescent="0.25">
      <c r="B27" s="210" t="s">
        <v>1</v>
      </c>
      <c r="C27" s="211"/>
      <c r="D27" s="211"/>
      <c r="E27" s="211"/>
      <c r="F27" s="218" t="s">
        <v>1024</v>
      </c>
      <c r="G27" s="218"/>
      <c r="H27" s="218"/>
      <c r="I27" s="218"/>
      <c r="J27" s="22"/>
      <c r="K27" s="7"/>
      <c r="L27" s="7"/>
      <c r="M27" s="17"/>
    </row>
    <row r="28" spans="2:13" x14ac:dyDescent="0.25">
      <c r="B28" s="210" t="s">
        <v>2</v>
      </c>
      <c r="C28" s="211"/>
      <c r="D28" s="211"/>
      <c r="E28" s="211"/>
      <c r="F28" s="213" t="s">
        <v>1022</v>
      </c>
      <c r="G28" s="214"/>
      <c r="H28" s="214"/>
      <c r="I28" s="214"/>
      <c r="J28" s="8"/>
      <c r="K28" s="8"/>
      <c r="L28" s="8"/>
      <c r="M28" s="12"/>
    </row>
    <row r="29" spans="2:13" x14ac:dyDescent="0.25">
      <c r="B29" s="13"/>
      <c r="C29" s="14"/>
      <c r="D29" s="14"/>
      <c r="E29" s="14"/>
      <c r="F29" s="14"/>
      <c r="G29" s="14"/>
      <c r="H29" s="14"/>
      <c r="I29" s="14"/>
      <c r="J29" s="14"/>
      <c r="K29" s="14"/>
      <c r="L29" s="14"/>
      <c r="M29" s="15"/>
    </row>
  </sheetData>
  <sheetProtection selectLockedCells="1"/>
  <protectedRanges>
    <protectedRange sqref="F23:I28" name="Intervalo1"/>
  </protectedRanges>
  <mergeCells count="14">
    <mergeCell ref="B10:M12"/>
    <mergeCell ref="D2:M2"/>
    <mergeCell ref="B28:E28"/>
    <mergeCell ref="B6:M6"/>
    <mergeCell ref="B7:M9"/>
    <mergeCell ref="F28:I28"/>
    <mergeCell ref="B21:M21"/>
    <mergeCell ref="B27:E27"/>
    <mergeCell ref="B25:E25"/>
    <mergeCell ref="B26:E26"/>
    <mergeCell ref="F25:I25"/>
    <mergeCell ref="F26:I26"/>
    <mergeCell ref="F27:I27"/>
    <mergeCell ref="F23:G23"/>
  </mergeCells>
  <pageMargins left="0.511811024" right="0.511811024" top="0.78740157499999996" bottom="0.78740157499999996" header="0.31496062000000002" footer="0.31496062000000002"/>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Regional">
          <x14:formula1>
            <xm:f>Plan6!$A$1:$A$24</xm:f>
          </x14:formula1>
          <xm:sqref>F23</xm:sqref>
        </x14:dataValidation>
        <x14:dataValidation type="list" allowBlank="1" showInputMessage="1" showErrorMessage="1">
          <x14:formula1>
            <xm:f>Plan6!$B$2:$B$12</xm:f>
          </x14:formula1>
          <xm:sqref>F24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dimension ref="A1:R325"/>
  <sheetViews>
    <sheetView showGridLines="0" zoomScale="115" zoomScaleNormal="115" workbookViewId="0">
      <pane ySplit="3" topLeftCell="A80" activePane="bottomLeft" state="frozen"/>
      <selection activeCell="F23" sqref="F23:G23"/>
      <selection pane="bottomLeft" activeCell="I108" sqref="I108:J108"/>
    </sheetView>
  </sheetViews>
  <sheetFormatPr defaultRowHeight="15" x14ac:dyDescent="0.25"/>
  <cols>
    <col min="6" max="6" width="10.140625" bestFit="1" customWidth="1"/>
    <col min="12" max="12" width="9.85546875" customWidth="1"/>
    <col min="14" max="14" width="9.5703125" bestFit="1" customWidth="1"/>
    <col min="15" max="17" width="10.7109375" customWidth="1"/>
    <col min="18" max="18" width="9.5703125" bestFit="1" customWidth="1"/>
  </cols>
  <sheetData>
    <row r="1" spans="1:16" s="1" customFormat="1" ht="23.25" customHeight="1" x14ac:dyDescent="0.25">
      <c r="D1" s="159" t="s">
        <v>28</v>
      </c>
      <c r="E1" s="159"/>
      <c r="F1" s="159"/>
      <c r="G1" s="159"/>
      <c r="H1" s="159"/>
      <c r="I1" s="159"/>
      <c r="J1" s="159"/>
      <c r="K1" s="159"/>
      <c r="L1" s="159"/>
      <c r="M1" s="159"/>
      <c r="N1" s="6">
        <f>'Página Inicial'!F24</f>
        <v>2021</v>
      </c>
    </row>
    <row r="2" spans="1:16" s="1" customFormat="1" ht="17.25" customHeight="1" x14ac:dyDescent="0.25">
      <c r="D2" s="209" t="s">
        <v>25</v>
      </c>
      <c r="E2" s="209"/>
      <c r="F2" s="209"/>
      <c r="G2" s="209"/>
      <c r="H2" s="209"/>
      <c r="I2" s="209"/>
      <c r="J2" s="209"/>
      <c r="K2" s="209"/>
      <c r="L2" s="209"/>
      <c r="M2" s="209"/>
      <c r="N2" s="137" t="str">
        <f>'Página Inicial'!N2</f>
        <v>01 / DF</v>
      </c>
      <c r="O2" s="137"/>
    </row>
    <row r="3" spans="1:16" s="1" customFormat="1" ht="16.5" customHeight="1" x14ac:dyDescent="0.25"/>
    <row r="4" spans="1:16" ht="23.25" customHeight="1" x14ac:dyDescent="0.3">
      <c r="A4" s="384" t="s">
        <v>846</v>
      </c>
      <c r="B4" s="384"/>
      <c r="C4" s="384"/>
      <c r="D4" s="384"/>
      <c r="E4" s="384"/>
      <c r="F4" s="384"/>
      <c r="G4" s="384"/>
      <c r="H4" s="384"/>
      <c r="I4" s="384"/>
      <c r="J4" s="384"/>
      <c r="K4" s="384"/>
      <c r="L4" s="384"/>
      <c r="M4" s="384"/>
      <c r="N4" s="384"/>
    </row>
    <row r="5" spans="1:16" ht="15" customHeight="1" x14ac:dyDescent="0.35">
      <c r="A5" s="34"/>
      <c r="B5" s="34"/>
      <c r="C5" s="34"/>
      <c r="D5" s="34"/>
      <c r="E5" s="34"/>
      <c r="F5" s="34"/>
      <c r="G5" s="34"/>
      <c r="H5" s="34"/>
      <c r="I5" s="34"/>
      <c r="J5" s="34"/>
      <c r="K5" s="34"/>
      <c r="L5" s="34"/>
      <c r="M5" s="34"/>
      <c r="N5" s="34"/>
    </row>
    <row r="6" spans="1:16" ht="15" customHeight="1" x14ac:dyDescent="0.25">
      <c r="A6" s="268"/>
      <c r="B6" s="268"/>
      <c r="C6" s="268"/>
      <c r="D6" s="268"/>
      <c r="E6" s="268"/>
      <c r="F6" s="268"/>
      <c r="G6" s="268"/>
      <c r="H6" s="268"/>
      <c r="I6" s="268"/>
      <c r="J6" s="268"/>
      <c r="K6" s="268"/>
      <c r="L6" s="268"/>
      <c r="M6" s="268"/>
      <c r="N6" s="268"/>
      <c r="O6" s="65"/>
      <c r="P6" s="64"/>
    </row>
    <row r="7" spans="1:16" ht="15" customHeight="1" x14ac:dyDescent="0.25">
      <c r="A7" s="76"/>
      <c r="B7" s="381"/>
      <c r="C7" s="381"/>
      <c r="D7" s="381"/>
      <c r="E7" s="381"/>
      <c r="F7" s="381"/>
      <c r="G7" s="381"/>
      <c r="H7" s="381"/>
      <c r="I7" s="381"/>
      <c r="J7" s="381"/>
      <c r="K7" s="381"/>
      <c r="L7" s="381"/>
      <c r="M7" s="381"/>
      <c r="N7" s="76"/>
      <c r="O7" s="65"/>
      <c r="P7" s="64"/>
    </row>
    <row r="8" spans="1:16" ht="15" customHeight="1" x14ac:dyDescent="0.25">
      <c r="A8" s="76"/>
      <c r="B8" s="381"/>
      <c r="C8" s="381"/>
      <c r="D8" s="381"/>
      <c r="E8" s="381"/>
      <c r="F8" s="381"/>
      <c r="G8" s="381"/>
      <c r="H8" s="381"/>
      <c r="I8" s="381"/>
      <c r="J8" s="381"/>
      <c r="K8" s="381"/>
      <c r="L8" s="381"/>
      <c r="M8" s="381"/>
      <c r="N8" s="76"/>
      <c r="O8" s="65"/>
      <c r="P8" s="64"/>
    </row>
    <row r="9" spans="1:16" ht="15" customHeight="1" x14ac:dyDescent="0.25">
      <c r="A9" s="76"/>
      <c r="B9" s="381"/>
      <c r="C9" s="381"/>
      <c r="D9" s="381"/>
      <c r="E9" s="381"/>
      <c r="F9" s="381"/>
      <c r="G9" s="381"/>
      <c r="H9" s="381"/>
      <c r="I9" s="381"/>
      <c r="J9" s="381"/>
      <c r="K9" s="381"/>
      <c r="L9" s="381"/>
      <c r="M9" s="381"/>
      <c r="N9" s="76"/>
      <c r="O9" s="65"/>
      <c r="P9" s="64"/>
    </row>
    <row r="10" spans="1:16" ht="15" customHeight="1" x14ac:dyDescent="0.25">
      <c r="A10" s="76"/>
      <c r="B10" s="381"/>
      <c r="C10" s="381"/>
      <c r="D10" s="381"/>
      <c r="E10" s="381"/>
      <c r="F10" s="381"/>
      <c r="G10" s="381"/>
      <c r="H10" s="381"/>
      <c r="I10" s="381"/>
      <c r="J10" s="381"/>
      <c r="K10" s="381"/>
      <c r="L10" s="381"/>
      <c r="M10" s="381"/>
      <c r="N10" s="76"/>
      <c r="O10" s="65"/>
      <c r="P10" s="64"/>
    </row>
    <row r="11" spans="1:16" ht="15" customHeight="1" x14ac:dyDescent="0.25">
      <c r="A11" s="76"/>
      <c r="B11" s="381"/>
      <c r="C11" s="381"/>
      <c r="D11" s="381"/>
      <c r="E11" s="381"/>
      <c r="F11" s="381"/>
      <c r="G11" s="381"/>
      <c r="H11" s="381"/>
      <c r="I11" s="381"/>
      <c r="J11" s="381"/>
      <c r="K11" s="381"/>
      <c r="L11" s="381"/>
      <c r="M11" s="381"/>
      <c r="N11" s="76"/>
      <c r="O11" s="65"/>
      <c r="P11" s="64"/>
    </row>
    <row r="12" spans="1:16" ht="15" customHeight="1" x14ac:dyDescent="0.25">
      <c r="A12" s="76"/>
      <c r="B12" s="81"/>
      <c r="C12" s="81"/>
      <c r="D12" s="81"/>
      <c r="E12" s="81"/>
      <c r="F12" s="81"/>
      <c r="G12" s="81"/>
      <c r="H12" s="81"/>
      <c r="I12" s="81"/>
      <c r="J12" s="81"/>
      <c r="K12" s="81"/>
      <c r="L12" s="81"/>
      <c r="M12" s="81"/>
      <c r="N12" s="76"/>
      <c r="O12" s="65"/>
      <c r="P12" s="64"/>
    </row>
    <row r="13" spans="1:16" ht="15" customHeight="1" x14ac:dyDescent="0.25">
      <c r="A13" s="76"/>
      <c r="B13" s="81"/>
      <c r="C13" s="81"/>
      <c r="D13" s="81"/>
      <c r="E13" s="81"/>
      <c r="F13" s="81"/>
      <c r="G13" s="81"/>
      <c r="H13" s="81"/>
      <c r="I13" s="81"/>
      <c r="J13" s="81"/>
      <c r="K13" s="81"/>
      <c r="L13" s="81"/>
      <c r="M13" s="81"/>
      <c r="N13" s="76"/>
      <c r="O13" s="65"/>
      <c r="P13" s="64"/>
    </row>
    <row r="14" spans="1:16" ht="21.75" customHeight="1" x14ac:dyDescent="0.35">
      <c r="A14" s="47"/>
      <c r="B14" s="47"/>
      <c r="C14" s="47"/>
      <c r="D14" s="47"/>
      <c r="E14" s="47"/>
      <c r="F14" s="47"/>
      <c r="G14" s="47"/>
      <c r="H14" s="47"/>
      <c r="I14" s="47"/>
      <c r="J14" s="47"/>
      <c r="K14" s="47"/>
      <c r="L14" s="47"/>
      <c r="M14" s="34"/>
      <c r="N14" s="34"/>
      <c r="O14" s="65"/>
      <c r="P14" s="64"/>
    </row>
    <row r="15" spans="1:16" ht="21.75" customHeight="1" x14ac:dyDescent="0.35">
      <c r="A15" s="47"/>
      <c r="B15" s="47"/>
      <c r="C15" s="47"/>
      <c r="D15" s="47"/>
      <c r="E15" s="47"/>
      <c r="F15" s="47"/>
      <c r="G15" s="47"/>
      <c r="H15" s="47"/>
      <c r="I15" s="47"/>
      <c r="J15" s="47"/>
      <c r="K15" s="47"/>
      <c r="L15" s="47"/>
      <c r="M15" s="34"/>
      <c r="N15" s="34"/>
      <c r="O15" s="65"/>
      <c r="P15" s="64"/>
    </row>
    <row r="16" spans="1:16" ht="21.75" customHeight="1" x14ac:dyDescent="0.35">
      <c r="A16" s="47"/>
      <c r="B16" s="47"/>
      <c r="C16" s="47"/>
      <c r="D16" s="47"/>
      <c r="E16" s="47"/>
      <c r="F16" s="47"/>
      <c r="G16" s="47"/>
      <c r="H16" s="47"/>
      <c r="I16" s="47"/>
      <c r="J16" s="47"/>
      <c r="K16" s="47"/>
      <c r="L16" s="47"/>
      <c r="M16" s="34"/>
      <c r="N16" s="34"/>
      <c r="O16" s="65"/>
      <c r="P16" s="64"/>
    </row>
    <row r="17" spans="1:17" ht="21.75" customHeight="1" x14ac:dyDescent="0.35">
      <c r="A17" s="47"/>
      <c r="B17" s="47"/>
      <c r="C17" s="47"/>
      <c r="D17" s="47"/>
      <c r="E17" s="47"/>
      <c r="F17" s="47"/>
      <c r="G17" s="47"/>
      <c r="H17" s="47"/>
      <c r="I17" s="47"/>
      <c r="J17" s="47"/>
      <c r="K17" s="47"/>
      <c r="L17" s="47"/>
      <c r="M17" s="34"/>
      <c r="N17" s="34"/>
      <c r="O17" s="65"/>
      <c r="P17" s="64"/>
    </row>
    <row r="18" spans="1:17" ht="21.75" customHeight="1" x14ac:dyDescent="0.35">
      <c r="A18" s="47"/>
      <c r="B18" s="47"/>
      <c r="C18" s="47"/>
      <c r="D18" s="47"/>
      <c r="E18" s="47"/>
      <c r="F18" s="47"/>
      <c r="G18" s="47"/>
      <c r="H18" s="47"/>
      <c r="I18" s="47"/>
      <c r="J18" s="47"/>
      <c r="K18" s="47"/>
      <c r="L18" s="47"/>
      <c r="M18" s="34"/>
      <c r="N18" s="34"/>
      <c r="O18" s="65"/>
      <c r="P18" s="64"/>
    </row>
    <row r="19" spans="1:17" ht="22.5" customHeight="1" x14ac:dyDescent="0.25">
      <c r="A19" s="40"/>
      <c r="B19" s="386" t="s">
        <v>942</v>
      </c>
      <c r="C19" s="386"/>
      <c r="D19" s="386"/>
      <c r="E19" s="386"/>
      <c r="F19" s="386"/>
      <c r="G19" s="386"/>
      <c r="H19" s="386"/>
      <c r="I19" s="386"/>
      <c r="J19" s="387"/>
      <c r="K19" s="45">
        <f>'Página Inicial'!F24</f>
        <v>2021</v>
      </c>
      <c r="L19" s="46"/>
      <c r="M19" s="43"/>
      <c r="N19" s="69"/>
      <c r="P19" s="83"/>
    </row>
    <row r="20" spans="1:17" ht="31.5" customHeight="1" x14ac:dyDescent="0.25">
      <c r="A20" s="42"/>
      <c r="B20" s="388" t="s">
        <v>822</v>
      </c>
      <c r="C20" s="389"/>
      <c r="D20" s="379" t="s">
        <v>943</v>
      </c>
      <c r="E20" s="379"/>
      <c r="F20" s="379" t="s">
        <v>831</v>
      </c>
      <c r="G20" s="379" t="s">
        <v>944</v>
      </c>
      <c r="H20" s="379"/>
      <c r="I20" s="379" t="s">
        <v>907</v>
      </c>
      <c r="J20" s="379"/>
      <c r="K20" s="432" t="s">
        <v>908</v>
      </c>
      <c r="L20" s="433"/>
      <c r="M20" s="434"/>
      <c r="N20" s="70"/>
      <c r="P20" s="83"/>
    </row>
    <row r="21" spans="1:17" ht="18" customHeight="1" x14ac:dyDescent="0.25">
      <c r="A21" s="68"/>
      <c r="B21" s="390"/>
      <c r="C21" s="391"/>
      <c r="D21" s="385">
        <f>G21-1</f>
        <v>2020</v>
      </c>
      <c r="E21" s="385"/>
      <c r="F21" s="380"/>
      <c r="G21" s="385">
        <f>'Página Inicial'!F24</f>
        <v>2021</v>
      </c>
      <c r="H21" s="385"/>
      <c r="I21" s="380"/>
      <c r="J21" s="380"/>
      <c r="K21" s="435"/>
      <c r="L21" s="436"/>
      <c r="M21" s="437"/>
      <c r="N21" s="70"/>
    </row>
    <row r="22" spans="1:17" x14ac:dyDescent="0.25">
      <c r="A22" s="42"/>
      <c r="B22" s="394" t="s">
        <v>823</v>
      </c>
      <c r="C22" s="395"/>
      <c r="D22" s="220">
        <v>625.45000000000005</v>
      </c>
      <c r="E22" s="220"/>
      <c r="F22" s="138">
        <f>(G22/D22)-1</f>
        <v>0</v>
      </c>
      <c r="G22" s="344">
        <v>625.45000000000005</v>
      </c>
      <c r="H22" s="344"/>
      <c r="I22" s="382">
        <v>6.79</v>
      </c>
      <c r="J22" s="382"/>
      <c r="K22" s="396">
        <v>666.4</v>
      </c>
      <c r="L22" s="397"/>
      <c r="M22" s="398"/>
      <c r="N22" s="71"/>
      <c r="O22" s="35"/>
      <c r="Q22" s="35"/>
    </row>
    <row r="23" spans="1:17" x14ac:dyDescent="0.25">
      <c r="A23" s="42"/>
      <c r="B23" s="392" t="s">
        <v>824</v>
      </c>
      <c r="C23" s="393"/>
      <c r="D23" s="220">
        <v>756.34</v>
      </c>
      <c r="E23" s="220"/>
      <c r="F23" s="138">
        <f t="shared" ref="F23:F29" si="0">(G23/D23)-1</f>
        <v>0</v>
      </c>
      <c r="G23" s="344">
        <v>756.34</v>
      </c>
      <c r="H23" s="344"/>
      <c r="I23" s="382">
        <v>6.79</v>
      </c>
      <c r="J23" s="382"/>
      <c r="K23" s="396">
        <v>756.34</v>
      </c>
      <c r="L23" s="397"/>
      <c r="M23" s="398"/>
      <c r="N23" s="71"/>
      <c r="O23" s="35"/>
      <c r="Q23" s="35"/>
    </row>
    <row r="24" spans="1:17" x14ac:dyDescent="0.25">
      <c r="A24" s="42"/>
      <c r="B24" s="392" t="s">
        <v>825</v>
      </c>
      <c r="C24" s="393"/>
      <c r="D24" s="220">
        <v>1505.91</v>
      </c>
      <c r="E24" s="220"/>
      <c r="F24" s="138">
        <f t="shared" si="0"/>
        <v>0</v>
      </c>
      <c r="G24" s="344">
        <v>1505.91</v>
      </c>
      <c r="H24" s="344"/>
      <c r="I24" s="382">
        <v>6.79</v>
      </c>
      <c r="J24" s="382"/>
      <c r="K24" s="396">
        <v>1505.91</v>
      </c>
      <c r="L24" s="397"/>
      <c r="M24" s="398"/>
      <c r="N24" s="71"/>
      <c r="O24" s="35"/>
      <c r="Q24" s="35"/>
    </row>
    <row r="25" spans="1:17" x14ac:dyDescent="0.25">
      <c r="A25" s="42"/>
      <c r="B25" s="392" t="s">
        <v>826</v>
      </c>
      <c r="C25" s="393"/>
      <c r="D25" s="220">
        <v>2255.46</v>
      </c>
      <c r="E25" s="220"/>
      <c r="F25" s="138">
        <f t="shared" si="0"/>
        <v>0</v>
      </c>
      <c r="G25" s="344">
        <v>2255.46</v>
      </c>
      <c r="H25" s="344"/>
      <c r="I25" s="345">
        <v>6.79</v>
      </c>
      <c r="J25" s="345"/>
      <c r="K25" s="396">
        <v>2255.46</v>
      </c>
      <c r="L25" s="397"/>
      <c r="M25" s="398"/>
      <c r="N25" s="71"/>
      <c r="O25" s="35"/>
      <c r="Q25" s="35"/>
    </row>
    <row r="26" spans="1:17" x14ac:dyDescent="0.25">
      <c r="A26" s="42"/>
      <c r="B26" s="392" t="s">
        <v>827</v>
      </c>
      <c r="C26" s="393"/>
      <c r="D26" s="220">
        <v>3005.02</v>
      </c>
      <c r="E26" s="220"/>
      <c r="F26" s="138">
        <f t="shared" si="0"/>
        <v>0</v>
      </c>
      <c r="G26" s="344">
        <v>3005.02</v>
      </c>
      <c r="H26" s="344"/>
      <c r="I26" s="345">
        <v>6.79</v>
      </c>
      <c r="J26" s="345"/>
      <c r="K26" s="396">
        <v>3005.02</v>
      </c>
      <c r="L26" s="397"/>
      <c r="M26" s="398"/>
      <c r="N26" s="71"/>
      <c r="O26" s="35"/>
      <c r="Q26" s="35"/>
    </row>
    <row r="27" spans="1:17" x14ac:dyDescent="0.25">
      <c r="A27" s="42"/>
      <c r="B27" s="392" t="s">
        <v>828</v>
      </c>
      <c r="C27" s="393"/>
      <c r="D27" s="220">
        <v>3754.58</v>
      </c>
      <c r="E27" s="220"/>
      <c r="F27" s="138">
        <f t="shared" si="0"/>
        <v>0</v>
      </c>
      <c r="G27" s="344">
        <v>3754.58</v>
      </c>
      <c r="H27" s="344"/>
      <c r="I27" s="345">
        <v>6.79</v>
      </c>
      <c r="J27" s="345"/>
      <c r="K27" s="396">
        <v>3754.58</v>
      </c>
      <c r="L27" s="397"/>
      <c r="M27" s="398"/>
      <c r="N27" s="71"/>
      <c r="O27" s="35"/>
      <c r="Q27" s="35"/>
    </row>
    <row r="28" spans="1:17" x14ac:dyDescent="0.25">
      <c r="A28" s="42"/>
      <c r="B28" s="392" t="s">
        <v>829</v>
      </c>
      <c r="C28" s="393"/>
      <c r="D28" s="220">
        <v>4504.1400000000003</v>
      </c>
      <c r="E28" s="220"/>
      <c r="F28" s="138">
        <f t="shared" si="0"/>
        <v>0</v>
      </c>
      <c r="G28" s="344">
        <v>4504.1400000000003</v>
      </c>
      <c r="H28" s="344"/>
      <c r="I28" s="345">
        <v>6.79</v>
      </c>
      <c r="J28" s="345"/>
      <c r="K28" s="396">
        <v>4504.1400000000003</v>
      </c>
      <c r="L28" s="397"/>
      <c r="M28" s="398"/>
      <c r="N28" s="71"/>
      <c r="O28" s="35"/>
      <c r="Q28" s="35"/>
    </row>
    <row r="29" spans="1:17" x14ac:dyDescent="0.25">
      <c r="A29" s="42"/>
      <c r="B29" s="392" t="s">
        <v>830</v>
      </c>
      <c r="C29" s="393"/>
      <c r="D29" s="220">
        <v>6003.26</v>
      </c>
      <c r="E29" s="220"/>
      <c r="F29" s="138">
        <f t="shared" si="0"/>
        <v>0</v>
      </c>
      <c r="G29" s="344">
        <v>6003.26</v>
      </c>
      <c r="H29" s="344"/>
      <c r="I29" s="345">
        <v>6.79</v>
      </c>
      <c r="J29" s="345"/>
      <c r="K29" s="396">
        <v>6003.26</v>
      </c>
      <c r="L29" s="397"/>
      <c r="M29" s="398"/>
      <c r="N29" s="71"/>
      <c r="O29" s="35"/>
      <c r="Q29" s="35"/>
    </row>
    <row r="30" spans="1:17" ht="15.75" x14ac:dyDescent="0.25">
      <c r="A30" s="41"/>
      <c r="B30" s="66"/>
      <c r="C30" s="66"/>
      <c r="D30" s="66"/>
      <c r="E30" s="66"/>
      <c r="F30" s="66"/>
      <c r="G30" s="66"/>
      <c r="H30" s="66"/>
      <c r="I30" s="66"/>
      <c r="J30" s="66"/>
      <c r="K30" s="67"/>
      <c r="L30" s="67"/>
      <c r="M30" s="67"/>
      <c r="N30" s="42"/>
    </row>
    <row r="31" spans="1:17" ht="15.75" x14ac:dyDescent="0.25">
      <c r="A31" s="41"/>
      <c r="B31" s="66"/>
      <c r="C31" s="66"/>
      <c r="D31" s="66"/>
      <c r="E31" s="66"/>
      <c r="F31" s="66"/>
      <c r="G31" s="66"/>
      <c r="H31" s="66"/>
      <c r="I31" s="66"/>
      <c r="J31" s="66"/>
      <c r="K31" s="67"/>
      <c r="L31" s="67"/>
      <c r="M31" s="67"/>
      <c r="N31" s="42"/>
    </row>
    <row r="32" spans="1:17" ht="15.75" x14ac:dyDescent="0.25">
      <c r="A32" s="41"/>
      <c r="B32" s="66"/>
      <c r="C32" s="66"/>
      <c r="D32" s="66"/>
      <c r="E32" s="66"/>
      <c r="F32" s="66"/>
      <c r="G32" s="66"/>
      <c r="H32" s="66"/>
      <c r="I32" s="66"/>
      <c r="J32" s="66"/>
      <c r="K32" s="67"/>
      <c r="L32" s="67"/>
      <c r="M32" s="67"/>
      <c r="N32" s="42"/>
    </row>
    <row r="33" spans="1:16" ht="15.75" x14ac:dyDescent="0.25">
      <c r="A33" s="41"/>
      <c r="B33" s="66"/>
      <c r="C33" s="66"/>
      <c r="D33" s="66"/>
      <c r="E33" s="66"/>
      <c r="F33" s="66"/>
      <c r="G33" s="66"/>
      <c r="H33" s="66"/>
      <c r="I33" s="66"/>
      <c r="J33" s="66"/>
      <c r="K33" s="67"/>
      <c r="L33" s="67"/>
      <c r="M33" s="67"/>
      <c r="N33" s="42"/>
    </row>
    <row r="34" spans="1:16" ht="18.75" x14ac:dyDescent="0.25">
      <c r="A34" s="41"/>
      <c r="B34" s="323" t="s">
        <v>885</v>
      </c>
      <c r="C34" s="323"/>
      <c r="D34" s="323"/>
      <c r="E34" s="323"/>
      <c r="F34" s="323"/>
      <c r="G34" s="323"/>
      <c r="H34" s="323"/>
      <c r="I34" s="323"/>
      <c r="J34" s="323"/>
      <c r="K34" s="323"/>
      <c r="L34" s="323"/>
      <c r="M34" s="323"/>
      <c r="N34" s="42"/>
    </row>
    <row r="35" spans="1:16" ht="15.75" x14ac:dyDescent="0.25">
      <c r="A35" s="41"/>
      <c r="B35" s="314" t="s">
        <v>840</v>
      </c>
      <c r="C35" s="314"/>
      <c r="D35" s="314"/>
      <c r="E35" s="314"/>
      <c r="F35" s="314"/>
      <c r="G35" s="314"/>
      <c r="H35" s="314"/>
      <c r="I35" s="315" t="s">
        <v>956</v>
      </c>
      <c r="J35" s="315"/>
      <c r="K35" s="315" t="s">
        <v>839</v>
      </c>
      <c r="L35" s="315"/>
      <c r="M35" s="315"/>
      <c r="N35" s="42"/>
    </row>
    <row r="36" spans="1:16" ht="15.75" x14ac:dyDescent="0.25">
      <c r="A36" s="41"/>
      <c r="B36" s="223" t="s">
        <v>922</v>
      </c>
      <c r="C36" s="223"/>
      <c r="D36" s="223"/>
      <c r="E36" s="223"/>
      <c r="F36" s="223"/>
      <c r="G36" s="223"/>
      <c r="H36" s="223"/>
      <c r="I36" s="324"/>
      <c r="J36" s="324"/>
      <c r="K36" s="325">
        <f>G22-I22</f>
        <v>618.66000000000008</v>
      </c>
      <c r="L36" s="325"/>
      <c r="M36" s="325"/>
      <c r="N36" s="42"/>
    </row>
    <row r="37" spans="1:16" ht="15.75" x14ac:dyDescent="0.25">
      <c r="A37" s="41"/>
      <c r="B37" s="326" t="s">
        <v>1015</v>
      </c>
      <c r="C37" s="326"/>
      <c r="D37" s="326"/>
      <c r="E37" s="326"/>
      <c r="F37" s="326"/>
      <c r="G37" s="326"/>
      <c r="H37" s="326"/>
      <c r="I37" s="290">
        <f>K54</f>
        <v>10094</v>
      </c>
      <c r="J37" s="290"/>
      <c r="K37" s="291"/>
      <c r="L37" s="291"/>
      <c r="M37" s="291"/>
      <c r="N37" s="153"/>
    </row>
    <row r="38" spans="1:16" ht="15.75" x14ac:dyDescent="0.25">
      <c r="A38" s="41"/>
      <c r="B38" s="280" t="s">
        <v>920</v>
      </c>
      <c r="C38" s="281"/>
      <c r="D38" s="281"/>
      <c r="E38" s="281"/>
      <c r="F38" s="281"/>
      <c r="G38" s="281"/>
      <c r="H38" s="282"/>
      <c r="I38" s="353"/>
      <c r="J38" s="354"/>
      <c r="K38" s="236">
        <f>ROUNDUP(K36*I37, 0)</f>
        <v>6244755</v>
      </c>
      <c r="L38" s="237"/>
      <c r="M38" s="238"/>
      <c r="N38" s="153"/>
    </row>
    <row r="39" spans="1:16" ht="15.75" x14ac:dyDescent="0.25">
      <c r="A39" s="41"/>
      <c r="B39" s="223" t="s">
        <v>883</v>
      </c>
      <c r="C39" s="223"/>
      <c r="D39" s="223"/>
      <c r="E39" s="223"/>
      <c r="F39" s="223"/>
      <c r="G39" s="223"/>
      <c r="H39" s="223"/>
      <c r="I39" s="414">
        <f>E70</f>
        <v>824</v>
      </c>
      <c r="J39" s="414"/>
      <c r="K39" s="352">
        <f>ROUNDUP(K36*I39, 0)</f>
        <v>509776</v>
      </c>
      <c r="L39" s="352"/>
      <c r="M39" s="352"/>
      <c r="N39" s="153"/>
    </row>
    <row r="40" spans="1:16" ht="15.75" x14ac:dyDescent="0.25">
      <c r="A40" s="41"/>
      <c r="B40" s="223" t="s">
        <v>884</v>
      </c>
      <c r="C40" s="223"/>
      <c r="D40" s="223"/>
      <c r="E40" s="223"/>
      <c r="F40" s="223"/>
      <c r="G40" s="223"/>
      <c r="H40" s="223"/>
      <c r="I40" s="290">
        <f>H70</f>
        <v>230</v>
      </c>
      <c r="J40" s="290"/>
      <c r="K40" s="372">
        <f>ROUNDUP(I40*K36, 0)</f>
        <v>142292</v>
      </c>
      <c r="L40" s="372"/>
      <c r="M40" s="372"/>
      <c r="N40" s="153"/>
    </row>
    <row r="41" spans="1:16" ht="15.75" x14ac:dyDescent="0.25">
      <c r="A41" s="41"/>
      <c r="B41" s="223" t="s">
        <v>888</v>
      </c>
      <c r="C41" s="223"/>
      <c r="D41" s="223"/>
      <c r="E41" s="223"/>
      <c r="F41" s="223"/>
      <c r="G41" s="223"/>
      <c r="H41" s="223"/>
      <c r="I41" s="373"/>
      <c r="J41" s="373"/>
      <c r="K41" s="352">
        <f>ROUNDUP((I37+I39-I40-I42)*N80*K36, 0)</f>
        <v>1310788</v>
      </c>
      <c r="L41" s="352"/>
      <c r="M41" s="352"/>
      <c r="N41" s="153"/>
      <c r="O41" s="148"/>
      <c r="P41" s="141"/>
    </row>
    <row r="42" spans="1:16" ht="15.75" x14ac:dyDescent="0.25">
      <c r="A42" s="41"/>
      <c r="B42" s="280" t="s">
        <v>975</v>
      </c>
      <c r="C42" s="281"/>
      <c r="D42" s="281"/>
      <c r="E42" s="281"/>
      <c r="F42" s="281"/>
      <c r="G42" s="281"/>
      <c r="H42" s="282"/>
      <c r="I42" s="292">
        <f>K56</f>
        <v>1464</v>
      </c>
      <c r="J42" s="293"/>
      <c r="K42" s="236">
        <f>ROUNDUP(K36*I42, 0)</f>
        <v>905719</v>
      </c>
      <c r="L42" s="237"/>
      <c r="M42" s="238"/>
      <c r="N42" s="153"/>
    </row>
    <row r="43" spans="1:16" ht="15.75" x14ac:dyDescent="0.25">
      <c r="A43" s="41"/>
      <c r="B43" s="280" t="s">
        <v>925</v>
      </c>
      <c r="C43" s="281"/>
      <c r="D43" s="281"/>
      <c r="E43" s="281"/>
      <c r="F43" s="281"/>
      <c r="G43" s="281"/>
      <c r="H43" s="282"/>
      <c r="I43" s="292">
        <f>K55</f>
        <v>40</v>
      </c>
      <c r="J43" s="293"/>
      <c r="K43" s="236">
        <f>ROUNDUP(K36*I43, 0)</f>
        <v>24747</v>
      </c>
      <c r="L43" s="237"/>
      <c r="M43" s="238"/>
      <c r="N43" s="153"/>
    </row>
    <row r="44" spans="1:16" ht="15.75" x14ac:dyDescent="0.25">
      <c r="A44" s="41"/>
      <c r="B44" s="286" t="s">
        <v>923</v>
      </c>
      <c r="C44" s="287"/>
      <c r="D44" s="287"/>
      <c r="E44" s="287"/>
      <c r="F44" s="287"/>
      <c r="G44" s="288"/>
      <c r="H44" s="160">
        <f>H86</f>
        <v>0.15</v>
      </c>
      <c r="I44" s="327">
        <f>F91</f>
        <v>0.2</v>
      </c>
      <c r="J44" s="327"/>
      <c r="K44" s="328">
        <f>ROUNDUP((K36*H44)*((I37+I39-I40-I42-I43)*I44), 0)</f>
        <v>170454</v>
      </c>
      <c r="L44" s="328"/>
      <c r="M44" s="328"/>
      <c r="N44" s="153"/>
    </row>
    <row r="45" spans="1:16" ht="15.75" x14ac:dyDescent="0.25">
      <c r="A45" s="41"/>
      <c r="B45" s="302" t="s">
        <v>924</v>
      </c>
      <c r="C45" s="302"/>
      <c r="D45" s="302"/>
      <c r="E45" s="302"/>
      <c r="F45" s="302"/>
      <c r="G45" s="302"/>
      <c r="H45" s="205">
        <f>M86</f>
        <v>0</v>
      </c>
      <c r="I45" s="329">
        <f>K91</f>
        <v>0.01</v>
      </c>
      <c r="J45" s="329"/>
      <c r="K45" s="330">
        <f>ROUNDUP((K36*H45)*((I37+I39-I40-I42-I43)*I45), 0)</f>
        <v>0</v>
      </c>
      <c r="L45" s="330"/>
      <c r="M45" s="330"/>
      <c r="N45" s="153"/>
    </row>
    <row r="46" spans="1:16" ht="16.5" thickBot="1" x14ac:dyDescent="0.3">
      <c r="A46" s="41"/>
      <c r="B46" s="302" t="s">
        <v>1004</v>
      </c>
      <c r="C46" s="302"/>
      <c r="D46" s="302"/>
      <c r="E46" s="302"/>
      <c r="F46" s="302"/>
      <c r="G46" s="302"/>
      <c r="H46" s="82">
        <f>R86</f>
        <v>0.2</v>
      </c>
      <c r="I46" s="329">
        <f>P91</f>
        <v>0</v>
      </c>
      <c r="J46" s="329"/>
      <c r="K46" s="330">
        <f>ROUNDUP((K36*H46)*(E70*I46), 0)</f>
        <v>0</v>
      </c>
      <c r="L46" s="330"/>
      <c r="M46" s="330"/>
      <c r="N46" s="153"/>
    </row>
    <row r="47" spans="1:16" ht="19.5" thickBot="1" x14ac:dyDescent="0.3">
      <c r="A47" s="41"/>
      <c r="B47" s="266" t="s">
        <v>963</v>
      </c>
      <c r="C47" s="267"/>
      <c r="D47" s="267"/>
      <c r="E47" s="267"/>
      <c r="F47" s="267"/>
      <c r="G47" s="267"/>
      <c r="H47" s="267"/>
      <c r="I47" s="267"/>
      <c r="J47" s="267"/>
      <c r="K47" s="270">
        <f>K38+K39-K40-K41-K42-K43-K44-K45-K46</f>
        <v>4200531</v>
      </c>
      <c r="L47" s="270"/>
      <c r="M47" s="271"/>
      <c r="N47" s="42"/>
    </row>
    <row r="48" spans="1:16" ht="18.75" x14ac:dyDescent="0.25">
      <c r="A48" s="41"/>
      <c r="B48" s="72"/>
      <c r="C48" s="72"/>
      <c r="D48" s="72"/>
      <c r="E48" s="72"/>
      <c r="F48" s="72"/>
      <c r="G48" s="72"/>
      <c r="H48" s="72"/>
      <c r="I48" s="72"/>
      <c r="J48" s="72"/>
      <c r="K48" s="73"/>
      <c r="L48" s="73"/>
      <c r="M48" s="73"/>
      <c r="N48" s="42"/>
    </row>
    <row r="49" spans="1:17" ht="18.75" x14ac:dyDescent="0.25">
      <c r="A49" s="41"/>
      <c r="B49" s="72"/>
      <c r="C49" s="72"/>
      <c r="D49" s="72"/>
      <c r="E49" s="72"/>
      <c r="F49" s="72"/>
      <c r="G49" s="72"/>
      <c r="H49" s="72"/>
      <c r="I49" s="72"/>
      <c r="J49" s="72"/>
      <c r="K49" s="73"/>
      <c r="L49" s="73"/>
      <c r="M49" s="73"/>
      <c r="N49" s="42"/>
    </row>
    <row r="50" spans="1:17" ht="18.75" x14ac:dyDescent="0.25">
      <c r="A50" s="41"/>
      <c r="B50" s="72"/>
      <c r="C50" s="72"/>
      <c r="D50" s="72"/>
      <c r="E50" s="72"/>
      <c r="F50" s="72"/>
      <c r="G50" s="72"/>
      <c r="H50" s="72"/>
      <c r="I50" s="72"/>
      <c r="J50" s="72"/>
      <c r="K50" s="73"/>
      <c r="L50" s="73"/>
      <c r="M50" s="73"/>
      <c r="N50" s="42"/>
    </row>
    <row r="51" spans="1:17" ht="18.75" x14ac:dyDescent="0.25">
      <c r="A51" s="41"/>
      <c r="B51" s="72"/>
      <c r="C51" s="72"/>
      <c r="D51" s="72"/>
      <c r="E51" s="72"/>
      <c r="F51" s="72"/>
      <c r="G51" s="72"/>
      <c r="H51" s="72"/>
      <c r="I51" s="72"/>
      <c r="J51" s="72"/>
      <c r="K51" s="73"/>
      <c r="L51" s="73"/>
      <c r="M51" s="73"/>
      <c r="N51" s="42"/>
    </row>
    <row r="52" spans="1:17" ht="15.75" x14ac:dyDescent="0.25">
      <c r="A52" s="41"/>
      <c r="B52" s="283" t="s">
        <v>947</v>
      </c>
      <c r="C52" s="284"/>
      <c r="D52" s="284"/>
      <c r="E52" s="284"/>
      <c r="F52" s="284"/>
      <c r="G52" s="284"/>
      <c r="H52" s="284"/>
      <c r="I52" s="284"/>
      <c r="J52" s="44">
        <f>'Página Inicial'!F24-1</f>
        <v>2020</v>
      </c>
      <c r="K52" s="402" t="s">
        <v>847</v>
      </c>
      <c r="L52" s="402"/>
      <c r="M52" s="403"/>
      <c r="N52" s="42"/>
    </row>
    <row r="53" spans="1:17" x14ac:dyDescent="0.25">
      <c r="A53" s="41"/>
      <c r="B53" s="285" t="s">
        <v>834</v>
      </c>
      <c r="C53" s="285"/>
      <c r="D53" s="285"/>
      <c r="E53" s="285"/>
      <c r="F53" s="285"/>
      <c r="G53" s="285"/>
      <c r="H53" s="285"/>
      <c r="I53" s="285"/>
      <c r="J53" s="285"/>
      <c r="K53" s="319" t="s">
        <v>832</v>
      </c>
      <c r="L53" s="319"/>
      <c r="M53" s="319"/>
      <c r="N53" s="42"/>
    </row>
    <row r="54" spans="1:17" x14ac:dyDescent="0.25">
      <c r="A54" s="41"/>
      <c r="B54" s="235" t="s">
        <v>926</v>
      </c>
      <c r="C54" s="235"/>
      <c r="D54" s="235"/>
      <c r="E54" s="235"/>
      <c r="F54" s="235"/>
      <c r="G54" s="235"/>
      <c r="H54" s="235"/>
      <c r="I54" s="235"/>
      <c r="J54" s="235"/>
      <c r="K54" s="374">
        <v>10094</v>
      </c>
      <c r="L54" s="374"/>
      <c r="M54" s="374"/>
      <c r="N54" s="42"/>
    </row>
    <row r="55" spans="1:17" x14ac:dyDescent="0.25">
      <c r="A55" s="41"/>
      <c r="B55" s="375" t="s">
        <v>948</v>
      </c>
      <c r="C55" s="375"/>
      <c r="D55" s="375"/>
      <c r="E55" s="375"/>
      <c r="F55" s="375"/>
      <c r="G55" s="375"/>
      <c r="H55" s="375"/>
      <c r="I55" s="375"/>
      <c r="J55" s="375"/>
      <c r="K55" s="374">
        <v>40</v>
      </c>
      <c r="L55" s="374"/>
      <c r="M55" s="374"/>
      <c r="N55" s="42"/>
    </row>
    <row r="56" spans="1:17" x14ac:dyDescent="0.25">
      <c r="A56" s="41"/>
      <c r="B56" s="320" t="s">
        <v>919</v>
      </c>
      <c r="C56" s="321"/>
      <c r="D56" s="321"/>
      <c r="E56" s="321"/>
      <c r="F56" s="321"/>
      <c r="G56" s="321"/>
      <c r="H56" s="321"/>
      <c r="I56" s="321"/>
      <c r="J56" s="322"/>
      <c r="K56" s="376">
        <v>1464</v>
      </c>
      <c r="L56" s="374"/>
      <c r="M56" s="374"/>
      <c r="N56" s="42"/>
    </row>
    <row r="57" spans="1:17" ht="15.75" x14ac:dyDescent="0.25">
      <c r="A57" s="41"/>
      <c r="B57" s="232" t="s">
        <v>946</v>
      </c>
      <c r="C57" s="232"/>
      <c r="D57" s="232"/>
      <c r="E57" s="232"/>
      <c r="F57" s="232"/>
      <c r="G57" s="232"/>
      <c r="H57" s="232"/>
      <c r="I57" s="232"/>
      <c r="J57" s="232"/>
      <c r="K57" s="289">
        <f>K54-K55-K56</f>
        <v>8590</v>
      </c>
      <c r="L57" s="289"/>
      <c r="M57" s="289"/>
      <c r="N57" s="42"/>
    </row>
    <row r="58" spans="1:17" ht="15.75" x14ac:dyDescent="0.25">
      <c r="A58" s="41"/>
      <c r="B58" s="66"/>
      <c r="C58" s="66"/>
      <c r="D58" s="66"/>
      <c r="E58" s="66"/>
      <c r="F58" s="66"/>
      <c r="G58" s="66"/>
      <c r="H58" s="66"/>
      <c r="I58" s="66"/>
      <c r="J58" s="66"/>
      <c r="K58" s="67"/>
      <c r="L58" s="67"/>
      <c r="M58" s="67"/>
      <c r="N58" s="42"/>
    </row>
    <row r="59" spans="1:17" ht="15.75" x14ac:dyDescent="0.25">
      <c r="A59" s="41"/>
      <c r="B59" s="66"/>
      <c r="C59" s="66"/>
      <c r="D59" s="66"/>
      <c r="E59" s="66"/>
      <c r="F59" s="66"/>
      <c r="G59" s="66"/>
      <c r="H59" s="66"/>
      <c r="I59" s="66"/>
      <c r="J59" s="66"/>
      <c r="K59" s="67"/>
      <c r="L59" s="67"/>
      <c r="M59" s="67"/>
      <c r="N59" s="153"/>
      <c r="O59" s="154"/>
      <c r="P59" s="154"/>
      <c r="Q59" s="154"/>
    </row>
    <row r="60" spans="1:17" ht="15.75" x14ac:dyDescent="0.25">
      <c r="A60" s="41"/>
      <c r="B60" s="66"/>
      <c r="C60" s="66"/>
      <c r="D60" s="66"/>
      <c r="E60" s="66"/>
      <c r="F60" s="66"/>
      <c r="G60" s="66"/>
      <c r="H60" s="66"/>
      <c r="I60" s="66"/>
      <c r="J60" s="66"/>
      <c r="K60" s="67"/>
      <c r="L60" s="67"/>
      <c r="M60" s="67"/>
      <c r="N60" s="153"/>
      <c r="O60" s="154"/>
      <c r="P60" s="154"/>
      <c r="Q60" s="154"/>
    </row>
    <row r="61" spans="1:17" ht="15.75" x14ac:dyDescent="0.25">
      <c r="A61" s="41"/>
      <c r="B61" s="66"/>
      <c r="C61" s="66"/>
      <c r="D61" s="66"/>
      <c r="E61" s="66"/>
      <c r="F61" s="66"/>
      <c r="G61" s="66"/>
      <c r="H61" s="66"/>
      <c r="I61" s="66"/>
      <c r="J61" s="66"/>
      <c r="K61" s="67"/>
      <c r="L61" s="67"/>
      <c r="M61" s="67"/>
      <c r="N61" s="153"/>
      <c r="O61" s="154"/>
      <c r="P61" s="154"/>
      <c r="Q61" s="154"/>
    </row>
    <row r="62" spans="1:17" ht="15.75" x14ac:dyDescent="0.25">
      <c r="A62" s="41"/>
      <c r="B62" s="66"/>
      <c r="C62" s="66"/>
      <c r="D62" s="66"/>
      <c r="E62" s="66"/>
      <c r="F62" s="66"/>
      <c r="G62" s="66"/>
      <c r="H62" s="66"/>
      <c r="I62" s="66"/>
      <c r="J62" s="66"/>
      <c r="K62" s="67"/>
      <c r="L62" s="67"/>
      <c r="M62" s="67"/>
      <c r="N62" s="42"/>
    </row>
    <row r="63" spans="1:17" ht="15.75" x14ac:dyDescent="0.25">
      <c r="A63" s="41"/>
      <c r="B63" s="66"/>
      <c r="C63" s="66"/>
      <c r="D63" s="66"/>
      <c r="E63" s="66"/>
      <c r="F63" s="66"/>
      <c r="G63" s="66"/>
      <c r="H63" s="66"/>
      <c r="I63" s="66"/>
      <c r="J63" s="66"/>
      <c r="K63" s="67"/>
      <c r="L63" s="67"/>
      <c r="M63" s="67"/>
      <c r="N63" s="42"/>
    </row>
    <row r="64" spans="1:17" ht="18.75" x14ac:dyDescent="0.25">
      <c r="A64" s="41"/>
      <c r="B64" s="72"/>
      <c r="C64" s="72"/>
      <c r="D64" s="72"/>
      <c r="E64" s="72"/>
      <c r="F64" s="72"/>
      <c r="G64" s="72"/>
      <c r="H64" s="72"/>
      <c r="I64" s="72"/>
      <c r="J64" s="72"/>
      <c r="K64" s="73"/>
      <c r="L64" s="73"/>
      <c r="M64" s="73"/>
      <c r="N64" s="42"/>
    </row>
    <row r="65" spans="1:14" ht="18.75" x14ac:dyDescent="0.25">
      <c r="A65" s="41"/>
      <c r="B65" s="295" t="s">
        <v>886</v>
      </c>
      <c r="C65" s="295"/>
      <c r="D65" s="295"/>
      <c r="E65" s="295"/>
      <c r="F65" s="295"/>
      <c r="G65" s="295"/>
      <c r="H65" s="295"/>
      <c r="I65" s="295"/>
      <c r="J65" s="295"/>
      <c r="K65" s="73"/>
      <c r="L65" s="73"/>
      <c r="M65" s="73"/>
      <c r="N65" s="42"/>
    </row>
    <row r="66" spans="1:14" ht="18.75" x14ac:dyDescent="0.25">
      <c r="A66" s="41"/>
      <c r="B66" s="233" t="s">
        <v>835</v>
      </c>
      <c r="C66" s="233"/>
      <c r="D66" s="233"/>
      <c r="E66" s="233" t="s">
        <v>836</v>
      </c>
      <c r="F66" s="233"/>
      <c r="G66" s="233"/>
      <c r="H66" s="233" t="s">
        <v>837</v>
      </c>
      <c r="I66" s="233"/>
      <c r="J66" s="233"/>
      <c r="K66" s="73"/>
      <c r="L66" s="73"/>
      <c r="M66" s="73"/>
      <c r="N66" s="42"/>
    </row>
    <row r="67" spans="1:14" ht="18.75" x14ac:dyDescent="0.25">
      <c r="A67" s="41"/>
      <c r="B67" s="355">
        <f>'Página Inicial'!F24-4</f>
        <v>2017</v>
      </c>
      <c r="C67" s="355"/>
      <c r="D67" s="355"/>
      <c r="E67" s="294">
        <v>672</v>
      </c>
      <c r="F67" s="294"/>
      <c r="G67" s="294"/>
      <c r="H67" s="294">
        <v>281</v>
      </c>
      <c r="I67" s="294"/>
      <c r="J67" s="294"/>
      <c r="K67" s="73"/>
      <c r="L67" s="73"/>
      <c r="M67" s="73"/>
      <c r="N67" s="42"/>
    </row>
    <row r="68" spans="1:14" ht="18.75" x14ac:dyDescent="0.25">
      <c r="A68" s="41"/>
      <c r="B68" s="355">
        <f>'Página Inicial'!F24-3</f>
        <v>2018</v>
      </c>
      <c r="C68" s="355"/>
      <c r="D68" s="355"/>
      <c r="E68" s="294">
        <v>796</v>
      </c>
      <c r="F68" s="294"/>
      <c r="G68" s="294"/>
      <c r="H68" s="294">
        <v>234</v>
      </c>
      <c r="I68" s="294"/>
      <c r="J68" s="294"/>
      <c r="K68" s="73"/>
      <c r="L68" s="73"/>
      <c r="M68" s="73"/>
      <c r="N68" s="42"/>
    </row>
    <row r="69" spans="1:14" ht="18.75" x14ac:dyDescent="0.25">
      <c r="A69" s="41"/>
      <c r="B69" s="355">
        <f>'Página Inicial'!F24-2</f>
        <v>2019</v>
      </c>
      <c r="C69" s="355"/>
      <c r="D69" s="355"/>
      <c r="E69" s="294">
        <v>1004</v>
      </c>
      <c r="F69" s="294"/>
      <c r="G69" s="294"/>
      <c r="H69" s="294">
        <v>175</v>
      </c>
      <c r="I69" s="294"/>
      <c r="J69" s="294"/>
      <c r="K69" s="73"/>
      <c r="L69" s="73"/>
      <c r="M69" s="73"/>
      <c r="N69" s="42"/>
    </row>
    <row r="70" spans="1:14" ht="18.75" x14ac:dyDescent="0.25">
      <c r="A70" s="41"/>
      <c r="B70" s="377" t="s">
        <v>838</v>
      </c>
      <c r="C70" s="377"/>
      <c r="D70" s="377"/>
      <c r="E70" s="378">
        <f>ROUNDDOWN(AVERAGE(E67:G69), 0)</f>
        <v>824</v>
      </c>
      <c r="F70" s="378"/>
      <c r="G70" s="378"/>
      <c r="H70" s="378">
        <f>ROUNDDOWN(AVERAGE(H67:J69), 0)</f>
        <v>230</v>
      </c>
      <c r="I70" s="378"/>
      <c r="J70" s="378"/>
      <c r="K70" s="155"/>
      <c r="L70" s="73"/>
      <c r="M70" s="73"/>
      <c r="N70" s="42"/>
    </row>
    <row r="71" spans="1:14" ht="18.75" x14ac:dyDescent="0.25">
      <c r="A71" s="41"/>
      <c r="B71" s="72"/>
      <c r="C71" s="72"/>
      <c r="D71" s="72"/>
      <c r="E71" s="72"/>
      <c r="F71" s="72"/>
      <c r="G71" s="72"/>
      <c r="H71" s="72"/>
      <c r="I71" s="72"/>
      <c r="J71" s="72"/>
      <c r="K71" s="73"/>
      <c r="L71" s="73"/>
      <c r="M71" s="73"/>
      <c r="N71" s="42"/>
    </row>
    <row r="72" spans="1:14" ht="18.75" x14ac:dyDescent="0.25">
      <c r="A72" s="41"/>
      <c r="B72" s="72"/>
      <c r="C72" s="72"/>
      <c r="D72" s="72"/>
      <c r="E72" s="72"/>
      <c r="F72" s="72"/>
      <c r="G72" s="72"/>
      <c r="H72" s="72"/>
      <c r="I72" s="72"/>
      <c r="J72" s="72"/>
      <c r="K72" s="73"/>
      <c r="L72" s="73"/>
      <c r="M72" s="73"/>
      <c r="N72" s="42"/>
    </row>
    <row r="73" spans="1:14" ht="18.75" x14ac:dyDescent="0.25">
      <c r="A73" s="41"/>
      <c r="B73" s="72"/>
      <c r="C73" s="72"/>
      <c r="D73" s="72"/>
      <c r="E73" s="72"/>
      <c r="F73" s="72"/>
      <c r="G73" s="72"/>
      <c r="H73" s="72"/>
      <c r="I73" s="72"/>
      <c r="J73" s="72"/>
      <c r="K73" s="73"/>
      <c r="L73" s="73"/>
      <c r="M73" s="73"/>
      <c r="N73" s="42"/>
    </row>
    <row r="74" spans="1:14" ht="18.75" x14ac:dyDescent="0.25">
      <c r="A74" s="41"/>
      <c r="B74" s="72"/>
      <c r="C74" s="72"/>
      <c r="D74" s="72"/>
      <c r="E74" s="72"/>
      <c r="F74" s="72"/>
      <c r="G74" s="72"/>
      <c r="H74" s="72"/>
      <c r="I74" s="72"/>
      <c r="J74" s="72"/>
      <c r="K74" s="73"/>
      <c r="L74" s="73"/>
      <c r="M74" s="73"/>
      <c r="N74" s="42"/>
    </row>
    <row r="75" spans="1:14" ht="15.75" x14ac:dyDescent="0.25">
      <c r="A75" s="41"/>
      <c r="B75" s="234" t="s">
        <v>887</v>
      </c>
      <c r="C75" s="234"/>
      <c r="D75" s="234"/>
      <c r="E75" s="234"/>
      <c r="F75" s="234"/>
      <c r="G75" s="234"/>
      <c r="H75" s="234"/>
      <c r="I75" s="234"/>
      <c r="J75" s="234"/>
      <c r="K75" s="234"/>
      <c r="L75" s="234"/>
      <c r="M75" s="234"/>
      <c r="N75" s="42"/>
    </row>
    <row r="76" spans="1:14" ht="29.25" customHeight="1" x14ac:dyDescent="0.25">
      <c r="A76" s="41"/>
      <c r="B76" s="276" t="s">
        <v>835</v>
      </c>
      <c r="C76" s="277"/>
      <c r="D76" s="276" t="s">
        <v>845</v>
      </c>
      <c r="E76" s="277"/>
      <c r="F76" s="278" t="s">
        <v>945</v>
      </c>
      <c r="G76" s="279"/>
      <c r="H76" s="278" t="s">
        <v>967</v>
      </c>
      <c r="I76" s="366"/>
      <c r="J76" s="279"/>
      <c r="K76" s="278" t="s">
        <v>968</v>
      </c>
      <c r="L76" s="366"/>
      <c r="M76" s="279"/>
      <c r="N76" s="42"/>
    </row>
    <row r="77" spans="1:14" x14ac:dyDescent="0.25">
      <c r="A77" s="41"/>
      <c r="B77" s="272">
        <f>'Página Inicial'!F24-4</f>
        <v>2017</v>
      </c>
      <c r="C77" s="273"/>
      <c r="D77" s="274">
        <v>4650103.4800000004</v>
      </c>
      <c r="E77" s="275"/>
      <c r="F77" s="274">
        <v>3595355.44</v>
      </c>
      <c r="G77" s="275"/>
      <c r="H77" s="363">
        <f>D77-F77</f>
        <v>1054748.0400000005</v>
      </c>
      <c r="I77" s="364"/>
      <c r="J77" s="365"/>
      <c r="K77" s="369">
        <f>(H77*100/D77)/100</f>
        <v>0.22682248782988382</v>
      </c>
      <c r="L77" s="370"/>
      <c r="M77" s="371"/>
      <c r="N77" s="42"/>
    </row>
    <row r="78" spans="1:14" x14ac:dyDescent="0.25">
      <c r="A78" s="41"/>
      <c r="B78" s="272">
        <f>'Página Inicial'!F24-3</f>
        <v>2018</v>
      </c>
      <c r="C78" s="273"/>
      <c r="D78" s="274">
        <v>5250202.04</v>
      </c>
      <c r="E78" s="275"/>
      <c r="F78" s="274">
        <v>4023874.6</v>
      </c>
      <c r="G78" s="275"/>
      <c r="H78" s="363">
        <f>D78-F78</f>
        <v>1226327.44</v>
      </c>
      <c r="I78" s="364"/>
      <c r="J78" s="365"/>
      <c r="K78" s="369">
        <f>(H78*100/D78)/100</f>
        <v>0.23357719010752587</v>
      </c>
      <c r="L78" s="370"/>
      <c r="M78" s="371"/>
      <c r="N78" s="42"/>
    </row>
    <row r="79" spans="1:14" x14ac:dyDescent="0.25">
      <c r="A79" s="41"/>
      <c r="B79" s="272">
        <f>'Página Inicial'!F24-2</f>
        <v>2019</v>
      </c>
      <c r="C79" s="273"/>
      <c r="D79" s="274">
        <v>5186702.1100000003</v>
      </c>
      <c r="E79" s="275"/>
      <c r="F79" s="274">
        <f>3948914.62+119736.56</f>
        <v>4068651.18</v>
      </c>
      <c r="G79" s="275"/>
      <c r="H79" s="363">
        <f>D79-F79</f>
        <v>1118050.9300000002</v>
      </c>
      <c r="I79" s="364"/>
      <c r="J79" s="365"/>
      <c r="K79" s="369">
        <f>(H79*100/D79)/100</f>
        <v>0.21556104559087547</v>
      </c>
      <c r="L79" s="370"/>
      <c r="M79" s="371"/>
      <c r="N79" s="42"/>
    </row>
    <row r="80" spans="1:14" ht="15.75" x14ac:dyDescent="0.25">
      <c r="A80" s="41"/>
      <c r="B80" s="348" t="s">
        <v>969</v>
      </c>
      <c r="C80" s="349"/>
      <c r="D80" s="349"/>
      <c r="E80" s="349"/>
      <c r="F80" s="349"/>
      <c r="G80" s="349"/>
      <c r="H80" s="349"/>
      <c r="I80" s="349"/>
      <c r="J80" s="350"/>
      <c r="K80" s="347">
        <f>AVERAGE(K77:M79)</f>
        <v>0.22532024117609506</v>
      </c>
      <c r="L80" s="347"/>
      <c r="M80" s="347"/>
      <c r="N80" s="207">
        <v>0.22969999999999999</v>
      </c>
    </row>
    <row r="81" spans="1:18" x14ac:dyDescent="0.25">
      <c r="A81" s="36"/>
      <c r="N81" s="42"/>
      <c r="P81" s="149"/>
    </row>
    <row r="82" spans="1:18" x14ac:dyDescent="0.25">
      <c r="A82" s="36"/>
      <c r="N82" s="42"/>
    </row>
    <row r="83" spans="1:18" x14ac:dyDescent="0.25">
      <c r="A83" s="36"/>
      <c r="N83" s="42"/>
      <c r="P83" s="150"/>
    </row>
    <row r="84" spans="1:18" x14ac:dyDescent="0.25">
      <c r="A84" s="36"/>
      <c r="N84" s="42"/>
    </row>
    <row r="85" spans="1:18" ht="15.75" x14ac:dyDescent="0.25">
      <c r="A85" s="42"/>
      <c r="B85" s="242" t="s">
        <v>1006</v>
      </c>
      <c r="C85" s="243"/>
      <c r="D85" s="243"/>
      <c r="E85" s="243"/>
      <c r="F85" s="243"/>
      <c r="G85" s="243"/>
      <c r="H85" s="243"/>
      <c r="I85" s="243"/>
      <c r="J85" s="243"/>
      <c r="K85" s="243"/>
      <c r="L85" s="243"/>
      <c r="M85" s="243"/>
      <c r="N85" s="243"/>
      <c r="O85" s="243"/>
      <c r="P85" s="243"/>
      <c r="Q85" s="243"/>
      <c r="R85" s="243"/>
    </row>
    <row r="86" spans="1:18" ht="31.5" customHeight="1" x14ac:dyDescent="0.25">
      <c r="B86" s="405"/>
      <c r="C86" s="406"/>
      <c r="D86" s="309" t="s">
        <v>842</v>
      </c>
      <c r="E86" s="310"/>
      <c r="F86" s="310"/>
      <c r="G86" s="310"/>
      <c r="H86" s="182">
        <v>0.15</v>
      </c>
      <c r="I86" s="255" t="s">
        <v>841</v>
      </c>
      <c r="J86" s="255"/>
      <c r="K86" s="255"/>
      <c r="L86" s="255"/>
      <c r="M86" s="182">
        <v>0</v>
      </c>
      <c r="N86" s="255" t="s">
        <v>1005</v>
      </c>
      <c r="O86" s="255"/>
      <c r="P86" s="255"/>
      <c r="Q86" s="255"/>
      <c r="R86" s="182">
        <v>0.2</v>
      </c>
    </row>
    <row r="87" spans="1:18" ht="16.5" customHeight="1" x14ac:dyDescent="0.25">
      <c r="B87" s="161"/>
      <c r="C87" s="162"/>
      <c r="D87" s="228" t="s">
        <v>917</v>
      </c>
      <c r="E87" s="229"/>
      <c r="F87" s="228" t="s">
        <v>843</v>
      </c>
      <c r="G87" s="229"/>
      <c r="H87" s="163"/>
      <c r="I87" s="228" t="s">
        <v>917</v>
      </c>
      <c r="J87" s="229"/>
      <c r="K87" s="230" t="s">
        <v>844</v>
      </c>
      <c r="L87" s="231"/>
      <c r="M87" s="39"/>
      <c r="N87" s="228" t="s">
        <v>836</v>
      </c>
      <c r="O87" s="229"/>
      <c r="P87" s="230" t="s">
        <v>844</v>
      </c>
      <c r="Q87" s="231"/>
      <c r="R87" s="39"/>
    </row>
    <row r="88" spans="1:18" x14ac:dyDescent="0.25">
      <c r="B88" s="307">
        <f>'Página Inicial'!F24-4</f>
        <v>2017</v>
      </c>
      <c r="C88" s="308"/>
      <c r="D88" s="224">
        <v>8136</v>
      </c>
      <c r="E88" s="225"/>
      <c r="F88" s="224">
        <f>1317+75</f>
        <v>1392</v>
      </c>
      <c r="G88" s="225"/>
      <c r="H88" s="164">
        <f>F88/D88</f>
        <v>0.17109144542772861</v>
      </c>
      <c r="I88" s="256">
        <f>D88</f>
        <v>8136</v>
      </c>
      <c r="J88" s="257"/>
      <c r="K88" s="224">
        <f>92+3</f>
        <v>95</v>
      </c>
      <c r="L88" s="225"/>
      <c r="M88" s="84">
        <f>K88/I88</f>
        <v>1.1676499508357915E-2</v>
      </c>
      <c r="N88" s="256">
        <f>E67</f>
        <v>672</v>
      </c>
      <c r="O88" s="257"/>
      <c r="P88" s="258">
        <v>0</v>
      </c>
      <c r="Q88" s="259"/>
      <c r="R88" s="84">
        <f>P88/N88</f>
        <v>0</v>
      </c>
    </row>
    <row r="89" spans="1:18" x14ac:dyDescent="0.25">
      <c r="B89" s="307">
        <f>'Página Inicial'!F24-3</f>
        <v>2018</v>
      </c>
      <c r="C89" s="351"/>
      <c r="D89" s="224">
        <v>8613</v>
      </c>
      <c r="E89" s="225"/>
      <c r="F89" s="224">
        <v>1996</v>
      </c>
      <c r="G89" s="225"/>
      <c r="H89" s="164">
        <f>F89/D89</f>
        <v>0.23174271450133518</v>
      </c>
      <c r="I89" s="256">
        <f>D89</f>
        <v>8613</v>
      </c>
      <c r="J89" s="257"/>
      <c r="K89" s="224">
        <v>241</v>
      </c>
      <c r="L89" s="225"/>
      <c r="M89" s="84">
        <f t="shared" ref="M89:M90" si="1">K89/I89</f>
        <v>2.7980959015441773E-2</v>
      </c>
      <c r="N89" s="256">
        <f>E68</f>
        <v>796</v>
      </c>
      <c r="O89" s="257"/>
      <c r="P89" s="258">
        <v>0</v>
      </c>
      <c r="Q89" s="259"/>
      <c r="R89" s="84">
        <f t="shared" ref="R89:R90" si="2">P89/N89</f>
        <v>0</v>
      </c>
    </row>
    <row r="90" spans="1:18" x14ac:dyDescent="0.25">
      <c r="B90" s="307">
        <f>'Página Inicial'!F24-2</f>
        <v>2019</v>
      </c>
      <c r="C90" s="351"/>
      <c r="D90" s="226">
        <v>9532</v>
      </c>
      <c r="E90" s="227"/>
      <c r="F90" s="226">
        <v>2027</v>
      </c>
      <c r="G90" s="227"/>
      <c r="H90" s="164">
        <f>F90/D90</f>
        <v>0.21265211917750734</v>
      </c>
      <c r="I90" s="256">
        <f>D90</f>
        <v>9532</v>
      </c>
      <c r="J90" s="257"/>
      <c r="K90" s="258">
        <v>0</v>
      </c>
      <c r="L90" s="259"/>
      <c r="M90" s="84">
        <f t="shared" si="1"/>
        <v>0</v>
      </c>
      <c r="N90" s="256">
        <f>E69</f>
        <v>1004</v>
      </c>
      <c r="O90" s="257"/>
      <c r="P90" s="258">
        <v>0</v>
      </c>
      <c r="Q90" s="259"/>
      <c r="R90" s="84">
        <f t="shared" si="2"/>
        <v>0</v>
      </c>
    </row>
    <row r="91" spans="1:18" ht="15.75" x14ac:dyDescent="0.25">
      <c r="B91" s="411" t="s">
        <v>918</v>
      </c>
      <c r="C91" s="412"/>
      <c r="D91" s="412"/>
      <c r="E91" s="413"/>
      <c r="F91" s="311">
        <f>ROUNDDOWN(AVERAGE(H88:H90), 2)</f>
        <v>0.2</v>
      </c>
      <c r="G91" s="312"/>
      <c r="H91" s="313"/>
      <c r="I91" s="221"/>
      <c r="J91" s="222"/>
      <c r="K91" s="239">
        <f>ROUNDDOWN(AVERAGE(M88:M90), 2)</f>
        <v>0.01</v>
      </c>
      <c r="L91" s="240"/>
      <c r="M91" s="241"/>
      <c r="N91" s="221"/>
      <c r="O91" s="222"/>
      <c r="P91" s="239">
        <f>ROUNDDOWN(AVERAGE(R88:R90), 2)</f>
        <v>0</v>
      </c>
      <c r="Q91" s="240"/>
      <c r="R91" s="241"/>
    </row>
    <row r="92" spans="1:18" ht="15.75" x14ac:dyDescent="0.25">
      <c r="B92" s="169"/>
      <c r="C92" s="169"/>
      <c r="D92" s="169"/>
      <c r="E92" s="169"/>
      <c r="F92" s="170"/>
      <c r="G92" s="170"/>
      <c r="H92" s="170"/>
      <c r="I92" s="171"/>
      <c r="J92" s="171"/>
      <c r="K92" s="172"/>
      <c r="L92" s="172"/>
      <c r="M92" s="172"/>
      <c r="N92" s="154"/>
    </row>
    <row r="93" spans="1:18" ht="15.75" x14ac:dyDescent="0.25">
      <c r="B93" s="169"/>
      <c r="C93" s="169"/>
      <c r="D93" s="169"/>
      <c r="E93" s="169"/>
      <c r="F93" s="170"/>
      <c r="G93" s="170"/>
      <c r="H93" s="170"/>
      <c r="I93" s="171"/>
      <c r="J93" s="171"/>
      <c r="K93" s="172"/>
      <c r="L93" s="172"/>
      <c r="M93" s="172"/>
      <c r="N93" s="154"/>
    </row>
    <row r="94" spans="1:18" ht="15.75" x14ac:dyDescent="0.25">
      <c r="K94" s="40"/>
      <c r="L94" s="40"/>
      <c r="M94" s="40"/>
    </row>
    <row r="95" spans="1:18" ht="15.75" x14ac:dyDescent="0.25">
      <c r="K95" s="40"/>
      <c r="L95" s="40"/>
      <c r="M95" s="40"/>
    </row>
    <row r="96" spans="1:18" ht="18.75" x14ac:dyDescent="0.25">
      <c r="B96" s="323" t="s">
        <v>955</v>
      </c>
      <c r="C96" s="323"/>
      <c r="D96" s="323"/>
      <c r="E96" s="323"/>
      <c r="F96" s="323"/>
      <c r="G96" s="323"/>
      <c r="H96" s="323"/>
      <c r="I96" s="323"/>
      <c r="J96" s="323"/>
      <c r="K96" s="323"/>
      <c r="L96" s="323"/>
      <c r="M96" s="323"/>
    </row>
    <row r="97" spans="2:13" ht="15.75" x14ac:dyDescent="0.25">
      <c r="B97" s="314" t="s">
        <v>957</v>
      </c>
      <c r="C97" s="314"/>
      <c r="D97" s="314"/>
      <c r="E97" s="314"/>
      <c r="F97" s="314"/>
      <c r="G97" s="314"/>
      <c r="H97" s="314"/>
      <c r="I97" s="315" t="s">
        <v>956</v>
      </c>
      <c r="J97" s="315"/>
      <c r="K97" s="315" t="s">
        <v>839</v>
      </c>
      <c r="L97" s="315"/>
      <c r="M97" s="315"/>
    </row>
    <row r="98" spans="2:13" ht="15.75" x14ac:dyDescent="0.25">
      <c r="B98" s="316" t="s">
        <v>1011</v>
      </c>
      <c r="C98" s="317"/>
      <c r="D98" s="317"/>
      <c r="E98" s="317"/>
      <c r="F98" s="317"/>
      <c r="G98" s="317"/>
      <c r="H98" s="318"/>
      <c r="I98" s="289">
        <f>SUM(I99:J105)</f>
        <v>620</v>
      </c>
      <c r="J98" s="289"/>
      <c r="K98" s="356"/>
      <c r="L98" s="356"/>
      <c r="M98" s="356"/>
    </row>
    <row r="99" spans="2:13" ht="15.75" x14ac:dyDescent="0.25">
      <c r="B99" s="280" t="s">
        <v>824</v>
      </c>
      <c r="C99" s="281"/>
      <c r="D99" s="281"/>
      <c r="E99" s="281"/>
      <c r="F99" s="281"/>
      <c r="G99" s="281"/>
      <c r="H99" s="282"/>
      <c r="I99" s="264">
        <v>485</v>
      </c>
      <c r="J99" s="265"/>
      <c r="K99" s="261">
        <f t="shared" ref="K99:K105" si="3">I99*(G23-I23)</f>
        <v>363531.75000000006</v>
      </c>
      <c r="L99" s="262"/>
      <c r="M99" s="263"/>
    </row>
    <row r="100" spans="2:13" ht="15.75" x14ac:dyDescent="0.25">
      <c r="B100" s="280" t="s">
        <v>825</v>
      </c>
      <c r="C100" s="281"/>
      <c r="D100" s="281"/>
      <c r="E100" s="281"/>
      <c r="F100" s="281"/>
      <c r="G100" s="281"/>
      <c r="H100" s="282"/>
      <c r="I100" s="264">
        <v>126</v>
      </c>
      <c r="J100" s="265"/>
      <c r="K100" s="261">
        <f t="shared" si="3"/>
        <v>188889.12000000002</v>
      </c>
      <c r="L100" s="262"/>
      <c r="M100" s="263"/>
    </row>
    <row r="101" spans="2:13" ht="15.75" x14ac:dyDescent="0.25">
      <c r="B101" s="280" t="s">
        <v>826</v>
      </c>
      <c r="C101" s="281"/>
      <c r="D101" s="281"/>
      <c r="E101" s="281"/>
      <c r="F101" s="281"/>
      <c r="G101" s="281"/>
      <c r="H101" s="282"/>
      <c r="I101" s="264">
        <v>9</v>
      </c>
      <c r="J101" s="265"/>
      <c r="K101" s="261">
        <f t="shared" si="3"/>
        <v>20238.03</v>
      </c>
      <c r="L101" s="262"/>
      <c r="M101" s="263"/>
    </row>
    <row r="102" spans="2:13" ht="15.75" x14ac:dyDescent="0.25">
      <c r="B102" s="280" t="s">
        <v>827</v>
      </c>
      <c r="C102" s="281"/>
      <c r="D102" s="281"/>
      <c r="E102" s="281"/>
      <c r="F102" s="281"/>
      <c r="G102" s="281"/>
      <c r="H102" s="282"/>
      <c r="I102" s="264">
        <v>0</v>
      </c>
      <c r="J102" s="265"/>
      <c r="K102" s="261">
        <f t="shared" si="3"/>
        <v>0</v>
      </c>
      <c r="L102" s="262"/>
      <c r="M102" s="263"/>
    </row>
    <row r="103" spans="2:13" ht="15.75" x14ac:dyDescent="0.25">
      <c r="B103" s="280" t="s">
        <v>828</v>
      </c>
      <c r="C103" s="281"/>
      <c r="D103" s="281"/>
      <c r="E103" s="281"/>
      <c r="F103" s="281"/>
      <c r="G103" s="281"/>
      <c r="H103" s="282"/>
      <c r="I103" s="264">
        <v>0</v>
      </c>
      <c r="J103" s="265"/>
      <c r="K103" s="261">
        <f t="shared" si="3"/>
        <v>0</v>
      </c>
      <c r="L103" s="262"/>
      <c r="M103" s="263"/>
    </row>
    <row r="104" spans="2:13" ht="15.75" x14ac:dyDescent="0.25">
      <c r="B104" s="280" t="s">
        <v>829</v>
      </c>
      <c r="C104" s="281"/>
      <c r="D104" s="281"/>
      <c r="E104" s="281"/>
      <c r="F104" s="281"/>
      <c r="G104" s="281"/>
      <c r="H104" s="282"/>
      <c r="I104" s="264">
        <v>0</v>
      </c>
      <c r="J104" s="265"/>
      <c r="K104" s="261">
        <f t="shared" si="3"/>
        <v>0</v>
      </c>
      <c r="L104" s="262"/>
      <c r="M104" s="263"/>
    </row>
    <row r="105" spans="2:13" ht="15.75" x14ac:dyDescent="0.25">
      <c r="B105" s="280" t="s">
        <v>830</v>
      </c>
      <c r="C105" s="281"/>
      <c r="D105" s="281"/>
      <c r="E105" s="281"/>
      <c r="F105" s="281"/>
      <c r="G105" s="281"/>
      <c r="H105" s="282"/>
      <c r="I105" s="264">
        <v>0</v>
      </c>
      <c r="J105" s="265"/>
      <c r="K105" s="261">
        <f t="shared" si="3"/>
        <v>0</v>
      </c>
      <c r="L105" s="262"/>
      <c r="M105" s="263"/>
    </row>
    <row r="106" spans="2:13" ht="15.75" x14ac:dyDescent="0.25">
      <c r="B106" s="280" t="s">
        <v>958</v>
      </c>
      <c r="C106" s="281"/>
      <c r="D106" s="281"/>
      <c r="E106" s="281"/>
      <c r="F106" s="281"/>
      <c r="G106" s="281"/>
      <c r="H106" s="282"/>
      <c r="I106" s="357"/>
      <c r="J106" s="358"/>
      <c r="K106" s="359">
        <f>ROUNDUP(SUM(K99:K105), 0)</f>
        <v>572659</v>
      </c>
      <c r="L106" s="360"/>
      <c r="M106" s="361"/>
    </row>
    <row r="107" spans="2:13" ht="15.75" x14ac:dyDescent="0.25">
      <c r="B107" s="223" t="s">
        <v>959</v>
      </c>
      <c r="C107" s="223"/>
      <c r="D107" s="223"/>
      <c r="E107" s="223"/>
      <c r="F107" s="223"/>
      <c r="G107" s="223"/>
      <c r="H107" s="223"/>
      <c r="I107" s="299">
        <v>0.26</v>
      </c>
      <c r="J107" s="299"/>
      <c r="K107" s="300">
        <f>ROUNDUP(K106*I107, 0)</f>
        <v>148892</v>
      </c>
      <c r="L107" s="300"/>
      <c r="M107" s="300"/>
    </row>
    <row r="108" spans="2:13" ht="15.75" x14ac:dyDescent="0.25">
      <c r="B108" s="286" t="s">
        <v>960</v>
      </c>
      <c r="C108" s="287"/>
      <c r="D108" s="287"/>
      <c r="E108" s="287"/>
      <c r="F108" s="287"/>
      <c r="G108" s="288"/>
      <c r="H108" s="183">
        <v>0.15</v>
      </c>
      <c r="I108" s="301">
        <v>159</v>
      </c>
      <c r="J108" s="301"/>
      <c r="K108" s="260">
        <f>ROUNDUP(((G23-I23)*H108)*I108, 0)</f>
        <v>17877</v>
      </c>
      <c r="L108" s="260"/>
      <c r="M108" s="260"/>
    </row>
    <row r="109" spans="2:13" ht="16.5" thickBot="1" x14ac:dyDescent="0.3">
      <c r="B109" s="302" t="s">
        <v>961</v>
      </c>
      <c r="C109" s="302"/>
      <c r="D109" s="302"/>
      <c r="E109" s="302"/>
      <c r="F109" s="302"/>
      <c r="G109" s="302"/>
      <c r="H109" s="184">
        <f>-M154</f>
        <v>0</v>
      </c>
      <c r="I109" s="303">
        <v>0</v>
      </c>
      <c r="J109" s="303"/>
      <c r="K109" s="260">
        <f>ROUNDUP(((G23-I23)*H109)*I109, 0)</f>
        <v>0</v>
      </c>
      <c r="L109" s="260"/>
      <c r="M109" s="260"/>
    </row>
    <row r="110" spans="2:13" ht="19.5" thickBot="1" x14ac:dyDescent="0.3">
      <c r="B110" s="266" t="s">
        <v>962</v>
      </c>
      <c r="C110" s="267"/>
      <c r="D110" s="267"/>
      <c r="E110" s="267"/>
      <c r="F110" s="267"/>
      <c r="G110" s="267"/>
      <c r="H110" s="267"/>
      <c r="I110" s="267"/>
      <c r="J110" s="267"/>
      <c r="K110" s="270">
        <f>K106-K107-K108-K109</f>
        <v>405890</v>
      </c>
      <c r="L110" s="270"/>
      <c r="M110" s="271"/>
    </row>
    <row r="111" spans="2:13" ht="18.75" x14ac:dyDescent="0.25">
      <c r="B111" s="173"/>
      <c r="C111" s="173"/>
      <c r="D111" s="173"/>
      <c r="E111" s="173"/>
      <c r="F111" s="173"/>
      <c r="G111" s="173"/>
      <c r="H111" s="173"/>
      <c r="I111" s="173"/>
      <c r="J111" s="173"/>
      <c r="K111" s="174"/>
      <c r="L111" s="174"/>
      <c r="M111" s="174"/>
    </row>
    <row r="112" spans="2:13" ht="18.75" x14ac:dyDescent="0.25">
      <c r="B112" s="173"/>
      <c r="C112" s="173"/>
      <c r="D112" s="173"/>
      <c r="E112" s="173"/>
      <c r="F112" s="173"/>
      <c r="G112" s="173"/>
      <c r="H112" s="173"/>
      <c r="I112" s="173"/>
      <c r="J112" s="173"/>
      <c r="K112" s="174"/>
      <c r="L112" s="174"/>
      <c r="M112" s="174"/>
    </row>
    <row r="113" spans="2:17" ht="18.75" x14ac:dyDescent="0.25">
      <c r="B113" s="173"/>
      <c r="C113" s="173"/>
      <c r="D113" s="173"/>
      <c r="E113" s="173"/>
      <c r="F113" s="173"/>
      <c r="G113" s="173"/>
      <c r="H113" s="173"/>
      <c r="I113" s="173"/>
      <c r="J113" s="173"/>
      <c r="K113" s="174"/>
      <c r="L113" s="174"/>
      <c r="M113" s="174"/>
    </row>
    <row r="114" spans="2:17" ht="18.75" x14ac:dyDescent="0.25">
      <c r="B114" s="173"/>
      <c r="C114" s="173"/>
      <c r="D114" s="173"/>
      <c r="E114" s="173"/>
      <c r="F114" s="173"/>
      <c r="G114" s="173"/>
      <c r="H114" s="173"/>
      <c r="I114" s="173"/>
      <c r="J114" s="173"/>
      <c r="K114" s="174"/>
      <c r="L114" s="174"/>
      <c r="M114" s="174"/>
    </row>
    <row r="115" spans="2:17" ht="20.25" customHeight="1" x14ac:dyDescent="0.25">
      <c r="B115" s="407" t="s">
        <v>954</v>
      </c>
      <c r="C115" s="408"/>
      <c r="D115" s="408"/>
      <c r="E115" s="408"/>
      <c r="F115" s="408"/>
      <c r="G115" s="408"/>
      <c r="H115" s="408"/>
      <c r="I115" s="408"/>
      <c r="J115" s="408"/>
      <c r="K115" s="408"/>
      <c r="L115" s="408"/>
      <c r="M115" s="409"/>
    </row>
    <row r="116" spans="2:17" x14ac:dyDescent="0.25">
      <c r="B116" s="142" t="s">
        <v>971</v>
      </c>
      <c r="C116" s="143"/>
      <c r="D116" s="143"/>
      <c r="E116" s="143"/>
      <c r="F116" s="143"/>
      <c r="G116" s="143"/>
      <c r="H116" s="151">
        <f>I22</f>
        <v>6.79</v>
      </c>
      <c r="I116" s="410">
        <f>K57</f>
        <v>8590</v>
      </c>
      <c r="J116" s="351"/>
      <c r="K116" s="346">
        <f>ROUNDUP(H116*I116, 0)</f>
        <v>58327</v>
      </c>
      <c r="L116" s="346"/>
      <c r="M116" s="346"/>
      <c r="P116" s="38"/>
      <c r="Q116" s="38"/>
    </row>
    <row r="117" spans="2:17" x14ac:dyDescent="0.25">
      <c r="B117" s="142" t="s">
        <v>913</v>
      </c>
      <c r="C117" s="143"/>
      <c r="D117" s="143"/>
      <c r="E117" s="143"/>
      <c r="F117" s="143"/>
      <c r="G117" s="143"/>
      <c r="H117" s="151">
        <f>I22</f>
        <v>6.79</v>
      </c>
      <c r="I117" s="424">
        <f>E70</f>
        <v>824</v>
      </c>
      <c r="J117" s="406"/>
      <c r="K117" s="346">
        <f>ROUNDUP(H117*I117, 0)</f>
        <v>5595</v>
      </c>
      <c r="L117" s="346"/>
      <c r="M117" s="346"/>
    </row>
    <row r="118" spans="2:17" x14ac:dyDescent="0.25">
      <c r="B118" s="144" t="s">
        <v>914</v>
      </c>
      <c r="C118" s="145"/>
      <c r="D118" s="145"/>
      <c r="E118" s="145"/>
      <c r="F118" s="145"/>
      <c r="G118" s="145"/>
      <c r="H118" s="152">
        <f>I22</f>
        <v>6.79</v>
      </c>
      <c r="I118" s="425">
        <f>I40</f>
        <v>230</v>
      </c>
      <c r="J118" s="426"/>
      <c r="K118" s="298">
        <f>ROUNDUP(H118*I118, 0)</f>
        <v>1562</v>
      </c>
      <c r="L118" s="298"/>
      <c r="M118" s="298"/>
    </row>
    <row r="119" spans="2:17" x14ac:dyDescent="0.25">
      <c r="B119" s="420" t="s">
        <v>965</v>
      </c>
      <c r="C119" s="421"/>
      <c r="D119" s="421"/>
      <c r="E119" s="421"/>
      <c r="F119" s="421"/>
      <c r="G119" s="421"/>
      <c r="H119" s="421"/>
      <c r="I119" s="421"/>
      <c r="J119" s="422"/>
      <c r="K119" s="383">
        <f>ROUNDUP(K116+K117-K118, 0)</f>
        <v>62360</v>
      </c>
      <c r="L119" s="383"/>
      <c r="M119" s="383"/>
    </row>
    <row r="120" spans="2:17" x14ac:dyDescent="0.25">
      <c r="B120" s="144" t="s">
        <v>912</v>
      </c>
      <c r="C120" s="145"/>
      <c r="D120" s="145"/>
      <c r="E120" s="145"/>
      <c r="F120" s="145"/>
      <c r="G120" s="145"/>
      <c r="H120" s="152">
        <f>I22</f>
        <v>6.79</v>
      </c>
      <c r="I120" s="253">
        <f>N80</f>
        <v>0.22969999999999999</v>
      </c>
      <c r="J120" s="253"/>
      <c r="K120" s="254">
        <f>ROUNDUP((I116+I117-I118)*I120*H120, 0)</f>
        <v>14324</v>
      </c>
      <c r="L120" s="254"/>
      <c r="M120" s="254"/>
    </row>
    <row r="121" spans="2:17" x14ac:dyDescent="0.25">
      <c r="B121" s="247" t="s">
        <v>1008</v>
      </c>
      <c r="C121" s="248"/>
      <c r="D121" s="248"/>
      <c r="E121" s="248"/>
      <c r="F121" s="248"/>
      <c r="G121" s="249"/>
      <c r="H121" s="244"/>
      <c r="I121" s="245"/>
      <c r="J121" s="246"/>
      <c r="K121" s="250">
        <v>0</v>
      </c>
      <c r="L121" s="251"/>
      <c r="M121" s="252"/>
    </row>
    <row r="122" spans="2:17" x14ac:dyDescent="0.25">
      <c r="B122" s="427" t="s">
        <v>970</v>
      </c>
      <c r="C122" s="427"/>
      <c r="D122" s="427"/>
      <c r="E122" s="427"/>
      <c r="F122" s="427"/>
      <c r="G122" s="427"/>
      <c r="H122" s="195">
        <f>I22</f>
        <v>6.79</v>
      </c>
      <c r="I122" s="428">
        <f>I98</f>
        <v>620</v>
      </c>
      <c r="J122" s="428"/>
      <c r="K122" s="429">
        <f>ROUNDUP(H122*I122, 0)</f>
        <v>4210</v>
      </c>
      <c r="L122" s="430"/>
      <c r="M122" s="431"/>
    </row>
    <row r="123" spans="2:17" x14ac:dyDescent="0.25">
      <c r="B123" s="165" t="s">
        <v>921</v>
      </c>
      <c r="C123" s="166"/>
      <c r="D123" s="145"/>
      <c r="E123" s="145"/>
      <c r="F123" s="145"/>
      <c r="G123" s="145"/>
      <c r="H123" s="175">
        <v>6.79</v>
      </c>
      <c r="I123" s="253">
        <f>I107</f>
        <v>0.26</v>
      </c>
      <c r="J123" s="253"/>
      <c r="K123" s="254">
        <f>ROUNDUP((I122*I123)*H123, 0)</f>
        <v>1095</v>
      </c>
      <c r="L123" s="254"/>
      <c r="M123" s="254"/>
    </row>
    <row r="124" spans="2:17" x14ac:dyDescent="0.25">
      <c r="B124" s="247" t="s">
        <v>1007</v>
      </c>
      <c r="C124" s="248"/>
      <c r="D124" s="248"/>
      <c r="E124" s="248"/>
      <c r="F124" s="248"/>
      <c r="G124" s="249"/>
      <c r="H124" s="244"/>
      <c r="I124" s="245"/>
      <c r="J124" s="246"/>
      <c r="K124" s="250">
        <v>0</v>
      </c>
      <c r="L124" s="251"/>
      <c r="M124" s="252"/>
    </row>
    <row r="125" spans="2:17" ht="22.5" x14ac:dyDescent="0.45">
      <c r="B125" s="423" t="s">
        <v>911</v>
      </c>
      <c r="C125" s="418"/>
      <c r="D125" s="418"/>
      <c r="E125" s="418"/>
      <c r="F125" s="418"/>
      <c r="G125" s="418"/>
      <c r="H125" s="418"/>
      <c r="I125" s="418"/>
      <c r="J125" s="419"/>
      <c r="K125" s="417">
        <f>ROUNDUP(K119-K120+K121+K122-K123+K124, 0)</f>
        <v>51151</v>
      </c>
      <c r="L125" s="418"/>
      <c r="M125" s="419"/>
      <c r="N125" s="153"/>
    </row>
    <row r="127" spans="2:17" x14ac:dyDescent="0.25">
      <c r="Q127" s="37"/>
    </row>
    <row r="128" spans="2:17" x14ac:dyDescent="0.25">
      <c r="Q128" s="37"/>
    </row>
    <row r="129" spans="16:16" x14ac:dyDescent="0.25">
      <c r="P129" s="38"/>
    </row>
    <row r="134" spans="16:16" ht="29.25" customHeight="1" x14ac:dyDescent="0.25"/>
    <row r="151" spans="1:14" ht="22.5" customHeight="1" x14ac:dyDescent="0.25"/>
    <row r="153" spans="1:14" ht="18.75" x14ac:dyDescent="0.3">
      <c r="A153" s="415"/>
      <c r="B153" s="415"/>
      <c r="C153" s="415"/>
      <c r="D153" s="415"/>
      <c r="E153" s="415"/>
      <c r="F153" s="415"/>
      <c r="G153" s="415"/>
      <c r="H153" s="415"/>
      <c r="I153" s="415"/>
      <c r="J153" s="415"/>
      <c r="K153" s="415"/>
      <c r="L153" s="415"/>
      <c r="M153" s="415"/>
      <c r="N153" s="415"/>
    </row>
    <row r="154" spans="1:14" x14ac:dyDescent="0.25">
      <c r="A154" s="42"/>
      <c r="B154" s="42"/>
      <c r="C154" s="42"/>
      <c r="D154" s="42"/>
      <c r="E154" s="42"/>
      <c r="F154" s="42"/>
      <c r="G154" s="42"/>
      <c r="H154" s="42"/>
      <c r="I154" s="42"/>
      <c r="J154" s="42"/>
      <c r="K154" s="42"/>
      <c r="L154" s="42"/>
      <c r="M154" s="42"/>
      <c r="N154" s="42"/>
    </row>
    <row r="155" spans="1:14" ht="21" customHeight="1" x14ac:dyDescent="0.25">
      <c r="A155" s="269"/>
      <c r="B155" s="269"/>
      <c r="C155" s="269"/>
      <c r="D155" s="269"/>
      <c r="E155" s="269"/>
      <c r="F155" s="269"/>
      <c r="G155" s="269"/>
      <c r="H155" s="269"/>
      <c r="I155" s="269"/>
      <c r="J155" s="269"/>
      <c r="K155" s="269"/>
      <c r="L155" s="269"/>
      <c r="M155" s="42"/>
      <c r="N155" s="42"/>
    </row>
    <row r="156" spans="1:14" ht="30.75" customHeight="1" x14ac:dyDescent="0.25">
      <c r="A156" s="304"/>
      <c r="B156" s="304"/>
      <c r="C156" s="304"/>
      <c r="D156" s="304"/>
      <c r="E156" s="304"/>
      <c r="F156" s="304"/>
      <c r="G156" s="304"/>
      <c r="H156" s="416"/>
      <c r="I156" s="416"/>
      <c r="J156" s="297"/>
      <c r="K156" s="297"/>
      <c r="L156" s="297"/>
      <c r="M156" s="42"/>
      <c r="N156" s="42"/>
    </row>
    <row r="157" spans="1:14" x14ac:dyDescent="0.25">
      <c r="A157" s="305"/>
      <c r="B157" s="305"/>
      <c r="C157" s="305"/>
      <c r="D157" s="305"/>
      <c r="E157" s="305"/>
      <c r="F157" s="305"/>
      <c r="G157" s="305"/>
      <c r="H157" s="306"/>
      <c r="I157" s="306"/>
      <c r="J157" s="306"/>
      <c r="K157" s="306"/>
      <c r="L157" s="306"/>
      <c r="M157" s="42"/>
      <c r="N157" s="42"/>
    </row>
    <row r="158" spans="1:14" x14ac:dyDescent="0.25">
      <c r="A158" s="305"/>
      <c r="B158" s="305"/>
      <c r="C158" s="305"/>
      <c r="D158" s="305"/>
      <c r="E158" s="305"/>
      <c r="F158" s="305"/>
      <c r="G158" s="305"/>
      <c r="H158" s="306"/>
      <c r="I158" s="306"/>
      <c r="J158" s="306"/>
      <c r="K158" s="306"/>
      <c r="L158" s="306"/>
      <c r="M158" s="42"/>
      <c r="N158" s="42"/>
    </row>
    <row r="159" spans="1:14" x14ac:dyDescent="0.25">
      <c r="A159" s="305"/>
      <c r="B159" s="305"/>
      <c r="C159" s="305"/>
      <c r="D159" s="305"/>
      <c r="E159" s="305"/>
      <c r="F159" s="305"/>
      <c r="G159" s="305"/>
      <c r="H159" s="306"/>
      <c r="I159" s="306"/>
      <c r="J159" s="306"/>
      <c r="K159" s="306"/>
      <c r="L159" s="306"/>
      <c r="M159" s="42"/>
      <c r="N159" s="42"/>
    </row>
    <row r="160" spans="1:14" x14ac:dyDescent="0.25">
      <c r="A160" s="305"/>
      <c r="B160" s="305"/>
      <c r="C160" s="305"/>
      <c r="D160" s="305"/>
      <c r="E160" s="305"/>
      <c r="F160" s="305"/>
      <c r="G160" s="305"/>
      <c r="H160" s="306"/>
      <c r="I160" s="306"/>
      <c r="J160" s="306"/>
      <c r="K160" s="306"/>
      <c r="L160" s="306"/>
      <c r="M160" s="42"/>
      <c r="N160" s="42"/>
    </row>
    <row r="161" spans="1:14" x14ac:dyDescent="0.25">
      <c r="A161" s="305"/>
      <c r="B161" s="305"/>
      <c r="C161" s="305"/>
      <c r="D161" s="305"/>
      <c r="E161" s="305"/>
      <c r="F161" s="305"/>
      <c r="G161" s="305"/>
      <c r="H161" s="306"/>
      <c r="I161" s="306"/>
      <c r="J161" s="306"/>
      <c r="K161" s="306"/>
      <c r="L161" s="306"/>
      <c r="M161" s="42"/>
      <c r="N161" s="42"/>
    </row>
    <row r="162" spans="1:14" x14ac:dyDescent="0.25">
      <c r="A162" s="305"/>
      <c r="B162" s="305"/>
      <c r="C162" s="305"/>
      <c r="D162" s="305"/>
      <c r="E162" s="305"/>
      <c r="F162" s="305"/>
      <c r="G162" s="305"/>
      <c r="H162" s="306"/>
      <c r="I162" s="306"/>
      <c r="J162" s="306"/>
      <c r="K162" s="306"/>
      <c r="L162" s="306"/>
      <c r="M162" s="42"/>
      <c r="N162" s="42"/>
    </row>
    <row r="163" spans="1:14" x14ac:dyDescent="0.25">
      <c r="A163" s="305"/>
      <c r="B163" s="305"/>
      <c r="C163" s="305"/>
      <c r="D163" s="305"/>
      <c r="E163" s="305"/>
      <c r="F163" s="305"/>
      <c r="G163" s="305"/>
      <c r="H163" s="306"/>
      <c r="I163" s="306"/>
      <c r="J163" s="306"/>
      <c r="K163" s="306"/>
      <c r="L163" s="306"/>
      <c r="M163" s="42"/>
      <c r="N163" s="42"/>
    </row>
    <row r="164" spans="1:14" ht="22.5" customHeight="1" x14ac:dyDescent="0.25">
      <c r="A164" s="304"/>
      <c r="B164" s="304"/>
      <c r="C164" s="304"/>
      <c r="D164" s="304"/>
      <c r="E164" s="304"/>
      <c r="F164" s="304"/>
      <c r="G164" s="304"/>
      <c r="H164" s="296"/>
      <c r="I164" s="296"/>
      <c r="J164" s="296"/>
      <c r="K164" s="296"/>
      <c r="L164" s="296"/>
      <c r="M164" s="42"/>
      <c r="N164" s="42"/>
    </row>
    <row r="165" spans="1:14" x14ac:dyDescent="0.25">
      <c r="A165" s="42"/>
      <c r="B165" s="42"/>
      <c r="C165" s="42"/>
      <c r="D165" s="42"/>
      <c r="E165" s="42"/>
      <c r="F165" s="42"/>
      <c r="G165" s="42"/>
      <c r="H165" s="42"/>
      <c r="I165" s="42"/>
      <c r="J165" s="42"/>
      <c r="K165" s="42"/>
      <c r="L165" s="42"/>
      <c r="M165" s="42"/>
      <c r="N165" s="42"/>
    </row>
    <row r="166" spans="1:14" x14ac:dyDescent="0.25">
      <c r="A166" s="42"/>
      <c r="B166" s="42"/>
      <c r="C166" s="42"/>
      <c r="D166" s="42"/>
      <c r="E166" s="42"/>
      <c r="F166" s="42"/>
      <c r="G166" s="42"/>
      <c r="H166" s="42"/>
      <c r="I166" s="42"/>
      <c r="J166" s="42"/>
      <c r="K166" s="42"/>
      <c r="L166" s="42"/>
      <c r="M166" s="42"/>
      <c r="N166" s="42"/>
    </row>
    <row r="167" spans="1:14" ht="15.75" x14ac:dyDescent="0.25">
      <c r="A167" s="404"/>
      <c r="B167" s="404"/>
      <c r="C167" s="404"/>
      <c r="D167" s="404"/>
      <c r="E167" s="404"/>
      <c r="F167" s="404"/>
      <c r="G167" s="404"/>
      <c r="H167" s="404"/>
      <c r="I167" s="404"/>
      <c r="J167" s="404"/>
      <c r="K167" s="404"/>
      <c r="L167" s="404"/>
      <c r="M167" s="42"/>
      <c r="N167" s="42"/>
    </row>
    <row r="168" spans="1:14" ht="31.5" customHeight="1" x14ac:dyDescent="0.25">
      <c r="A168" s="367"/>
      <c r="B168" s="367"/>
      <c r="C168" s="368"/>
      <c r="D168" s="368"/>
      <c r="E168" s="368"/>
      <c r="F168" s="368"/>
      <c r="G168" s="85"/>
      <c r="H168" s="368"/>
      <c r="I168" s="368"/>
      <c r="J168" s="368"/>
      <c r="K168" s="368"/>
      <c r="L168" s="85"/>
      <c r="M168" s="42"/>
      <c r="N168" s="42"/>
    </row>
    <row r="169" spans="1:14" ht="15.75" x14ac:dyDescent="0.25">
      <c r="A169" s="87"/>
      <c r="B169" s="87"/>
      <c r="C169" s="362"/>
      <c r="D169" s="362"/>
      <c r="E169" s="362"/>
      <c r="F169" s="362"/>
      <c r="G169" s="85"/>
      <c r="H169" s="362"/>
      <c r="I169" s="362"/>
      <c r="J169" s="362"/>
      <c r="K169" s="362"/>
      <c r="L169" s="85"/>
      <c r="M169" s="42"/>
      <c r="N169" s="42"/>
    </row>
    <row r="170" spans="1:14" x14ac:dyDescent="0.25">
      <c r="A170" s="367"/>
      <c r="B170" s="367"/>
      <c r="C170" s="343"/>
      <c r="D170" s="343"/>
      <c r="E170" s="343"/>
      <c r="F170" s="343"/>
      <c r="G170" s="86"/>
      <c r="H170" s="343"/>
      <c r="I170" s="343"/>
      <c r="J170" s="343"/>
      <c r="K170" s="343"/>
      <c r="L170" s="86"/>
      <c r="M170" s="42"/>
      <c r="N170" s="42"/>
    </row>
    <row r="171" spans="1:14" x14ac:dyDescent="0.25">
      <c r="A171" s="367"/>
      <c r="B171" s="367"/>
      <c r="C171" s="343"/>
      <c r="D171" s="343"/>
      <c r="E171" s="343"/>
      <c r="F171" s="343"/>
      <c r="G171" s="86"/>
      <c r="H171" s="343"/>
      <c r="I171" s="343"/>
      <c r="J171" s="343"/>
      <c r="K171" s="343"/>
      <c r="L171" s="86"/>
      <c r="M171" s="42"/>
      <c r="N171" s="42"/>
    </row>
    <row r="172" spans="1:14" x14ac:dyDescent="0.25">
      <c r="A172" s="367"/>
      <c r="B172" s="367"/>
      <c r="C172" s="343"/>
      <c r="D172" s="343"/>
      <c r="E172" s="343"/>
      <c r="F172" s="343"/>
      <c r="G172" s="86"/>
      <c r="H172" s="343"/>
      <c r="I172" s="343"/>
      <c r="J172" s="343"/>
      <c r="K172" s="343"/>
      <c r="L172" s="86"/>
      <c r="M172" s="42"/>
      <c r="N172" s="42"/>
    </row>
    <row r="173" spans="1:14" ht="15.75" x14ac:dyDescent="0.25">
      <c r="A173" s="399"/>
      <c r="B173" s="399"/>
      <c r="C173" s="399"/>
      <c r="D173" s="88"/>
      <c r="E173" s="400"/>
      <c r="F173" s="400"/>
      <c r="G173" s="400"/>
      <c r="H173" s="401"/>
      <c r="I173" s="401"/>
      <c r="J173" s="400"/>
      <c r="K173" s="400"/>
      <c r="L173" s="400"/>
      <c r="M173" s="42"/>
      <c r="N173" s="42"/>
    </row>
    <row r="174" spans="1:14" x14ac:dyDescent="0.25">
      <c r="A174" s="42"/>
      <c r="B174" s="42"/>
      <c r="C174" s="42"/>
      <c r="D174" s="42"/>
      <c r="E174" s="42"/>
      <c r="F174" s="42"/>
      <c r="G174" s="42"/>
      <c r="H174" s="42"/>
      <c r="I174" s="42"/>
      <c r="J174" s="42"/>
      <c r="K174" s="42"/>
      <c r="L174" s="42"/>
      <c r="M174" s="42"/>
      <c r="N174" s="42"/>
    </row>
    <row r="175" spans="1:14" ht="21.75" customHeight="1" x14ac:dyDescent="0.25">
      <c r="A175" s="42"/>
      <c r="B175" s="42"/>
      <c r="C175" s="42"/>
      <c r="D175" s="42"/>
      <c r="E175" s="42"/>
      <c r="F175" s="42"/>
      <c r="G175" s="42"/>
      <c r="H175" s="42"/>
      <c r="I175" s="42"/>
      <c r="J175" s="42"/>
      <c r="K175" s="42"/>
      <c r="L175" s="42"/>
      <c r="M175" s="42"/>
      <c r="N175" s="42"/>
    </row>
    <row r="176" spans="1:14" x14ac:dyDescent="0.25">
      <c r="A176" s="42"/>
      <c r="B176" s="42"/>
      <c r="C176" s="42"/>
      <c r="D176" s="42"/>
      <c r="E176" s="42"/>
      <c r="F176" s="42"/>
      <c r="G176" s="42"/>
      <c r="H176" s="42"/>
      <c r="I176" s="42"/>
      <c r="J176" s="42"/>
      <c r="K176" s="42"/>
      <c r="L176" s="42"/>
      <c r="M176" s="42"/>
      <c r="N176" s="42"/>
    </row>
    <row r="177" spans="1:14" x14ac:dyDescent="0.25">
      <c r="A177" s="42"/>
      <c r="B177" s="42"/>
      <c r="C177" s="42"/>
      <c r="D177" s="42"/>
      <c r="E177" s="42"/>
      <c r="F177" s="42"/>
      <c r="G177" s="42"/>
      <c r="H177" s="42"/>
      <c r="I177" s="42"/>
      <c r="J177" s="42"/>
      <c r="K177" s="42"/>
      <c r="L177" s="42"/>
      <c r="M177" s="42"/>
      <c r="N177" s="42"/>
    </row>
    <row r="178" spans="1:14" x14ac:dyDescent="0.25">
      <c r="A178" s="42"/>
      <c r="B178" s="42"/>
      <c r="C178" s="42"/>
      <c r="D178" s="42"/>
      <c r="E178" s="42"/>
      <c r="F178" s="42"/>
      <c r="G178" s="42"/>
      <c r="H178" s="42"/>
      <c r="I178" s="42"/>
      <c r="J178" s="42"/>
      <c r="K178" s="42"/>
      <c r="L178" s="42"/>
      <c r="M178" s="42"/>
      <c r="N178" s="42"/>
    </row>
    <row r="179" spans="1:14" ht="18.75" x14ac:dyDescent="0.3">
      <c r="A179" s="89"/>
      <c r="B179" s="42"/>
      <c r="C179" s="42"/>
      <c r="D179" s="42"/>
      <c r="E179" s="42"/>
      <c r="F179" s="42"/>
      <c r="G179" s="42"/>
      <c r="H179" s="42"/>
      <c r="I179" s="42"/>
      <c r="J179" s="42"/>
      <c r="K179" s="42"/>
      <c r="L179" s="42"/>
      <c r="M179" s="42"/>
      <c r="N179" s="42"/>
    </row>
    <row r="180" spans="1:14" x14ac:dyDescent="0.25">
      <c r="A180" s="42"/>
      <c r="B180" s="42"/>
      <c r="C180" s="42"/>
      <c r="D180" s="42"/>
      <c r="E180" s="42"/>
      <c r="F180" s="42"/>
      <c r="G180" s="42"/>
      <c r="H180" s="42"/>
      <c r="I180" s="42"/>
      <c r="J180" s="42"/>
      <c r="K180" s="42"/>
      <c r="L180" s="42"/>
      <c r="M180" s="42"/>
      <c r="N180" s="42"/>
    </row>
    <row r="181" spans="1:14" x14ac:dyDescent="0.25">
      <c r="A181" s="42"/>
      <c r="B181" s="42"/>
      <c r="C181" s="42"/>
      <c r="D181" s="42"/>
      <c r="E181" s="42"/>
      <c r="F181" s="42"/>
      <c r="G181" s="42"/>
      <c r="H181" s="42"/>
      <c r="I181" s="42"/>
      <c r="J181" s="42"/>
      <c r="K181" s="42"/>
      <c r="L181" s="42"/>
      <c r="M181" s="42"/>
      <c r="N181" s="42"/>
    </row>
    <row r="182" spans="1:14" x14ac:dyDescent="0.25">
      <c r="A182" s="42"/>
      <c r="B182" s="42"/>
      <c r="C182" s="42"/>
      <c r="D182" s="42"/>
      <c r="E182" s="42"/>
      <c r="F182" s="42"/>
      <c r="G182" s="42"/>
      <c r="H182" s="42"/>
      <c r="I182" s="42"/>
      <c r="J182" s="42"/>
      <c r="K182" s="42"/>
      <c r="L182" s="42"/>
      <c r="M182" s="42"/>
      <c r="N182" s="42"/>
    </row>
    <row r="183" spans="1:14" ht="15.75" customHeight="1" x14ac:dyDescent="0.25">
      <c r="A183" s="42"/>
      <c r="B183" s="42"/>
      <c r="C183" s="42"/>
      <c r="D183" s="42"/>
      <c r="E183" s="42"/>
      <c r="F183" s="42"/>
      <c r="G183" s="42"/>
      <c r="H183" s="42"/>
      <c r="I183" s="42"/>
      <c r="J183" s="42"/>
      <c r="K183" s="42"/>
      <c r="L183" s="42"/>
      <c r="M183" s="42"/>
      <c r="N183" s="42"/>
    </row>
    <row r="184" spans="1:14" x14ac:dyDescent="0.25">
      <c r="A184" s="42"/>
      <c r="B184" s="42"/>
      <c r="C184" s="42"/>
      <c r="D184" s="42"/>
      <c r="E184" s="42"/>
      <c r="F184" s="42"/>
      <c r="G184" s="42"/>
      <c r="H184" s="42"/>
      <c r="I184" s="42"/>
      <c r="J184" s="42"/>
      <c r="K184" s="42"/>
      <c r="L184" s="42"/>
      <c r="M184" s="42"/>
      <c r="N184" s="42"/>
    </row>
    <row r="185" spans="1:14" x14ac:dyDescent="0.25">
      <c r="A185" s="42"/>
      <c r="B185" s="42"/>
      <c r="C185" s="42"/>
      <c r="D185" s="42"/>
      <c r="E185" s="42"/>
      <c r="F185" s="42"/>
      <c r="G185" s="42"/>
      <c r="H185" s="42"/>
      <c r="I185" s="42"/>
      <c r="J185" s="42"/>
      <c r="K185" s="42"/>
      <c r="L185" s="42"/>
      <c r="M185" s="42"/>
      <c r="N185" s="42"/>
    </row>
    <row r="186" spans="1:14" x14ac:dyDescent="0.25">
      <c r="A186" s="42"/>
      <c r="B186" s="42"/>
      <c r="C186" s="42"/>
      <c r="D186" s="42"/>
      <c r="E186" s="42"/>
      <c r="F186" s="42"/>
      <c r="G186" s="42"/>
      <c r="H186" s="42"/>
      <c r="I186" s="42"/>
      <c r="J186" s="42"/>
      <c r="K186" s="42"/>
      <c r="L186" s="42"/>
      <c r="M186" s="42"/>
      <c r="N186" s="42"/>
    </row>
    <row r="187" spans="1:14" x14ac:dyDescent="0.25">
      <c r="A187" s="42"/>
      <c r="B187" s="42"/>
      <c r="C187" s="42"/>
      <c r="D187" s="42"/>
      <c r="E187" s="42"/>
      <c r="F187" s="42"/>
      <c r="G187" s="42"/>
      <c r="H187" s="42"/>
      <c r="I187" s="42"/>
      <c r="J187" s="42"/>
      <c r="K187" s="42"/>
      <c r="L187" s="42"/>
      <c r="M187" s="42"/>
      <c r="N187" s="42"/>
    </row>
    <row r="188" spans="1:14" x14ac:dyDescent="0.25">
      <c r="A188" s="42"/>
      <c r="B188" s="42"/>
      <c r="C188" s="42"/>
      <c r="D188" s="42"/>
      <c r="E188" s="42"/>
      <c r="F188" s="42"/>
      <c r="G188" s="42"/>
      <c r="H188" s="42"/>
      <c r="I188" s="42"/>
      <c r="J188" s="42"/>
      <c r="K188" s="42"/>
      <c r="L188" s="42"/>
      <c r="M188" s="42"/>
      <c r="N188" s="42"/>
    </row>
    <row r="189" spans="1:14" x14ac:dyDescent="0.25">
      <c r="A189" s="42"/>
      <c r="B189" s="42"/>
      <c r="C189" s="42"/>
      <c r="D189" s="42"/>
      <c r="E189" s="42"/>
      <c r="F189" s="42"/>
      <c r="G189" s="42"/>
      <c r="H189" s="42"/>
      <c r="I189" s="42"/>
      <c r="J189" s="42"/>
      <c r="K189" s="42"/>
      <c r="L189" s="42"/>
      <c r="M189" s="42"/>
      <c r="N189" s="42"/>
    </row>
    <row r="190" spans="1:14" x14ac:dyDescent="0.25">
      <c r="A190" s="42"/>
      <c r="B190" s="42"/>
      <c r="C190" s="42"/>
      <c r="D190" s="42"/>
      <c r="E190" s="42"/>
      <c r="F190" s="42"/>
      <c r="G190" s="42"/>
      <c r="H190" s="42"/>
      <c r="I190" s="42"/>
      <c r="J190" s="42"/>
      <c r="K190" s="42"/>
      <c r="L190" s="42"/>
      <c r="M190" s="42"/>
      <c r="N190" s="42"/>
    </row>
    <row r="191" spans="1:14" x14ac:dyDescent="0.25">
      <c r="A191" s="42"/>
      <c r="B191" s="42"/>
      <c r="C191" s="42"/>
      <c r="D191" s="42"/>
      <c r="E191" s="42"/>
      <c r="F191" s="42"/>
      <c r="G191" s="42"/>
      <c r="H191" s="42"/>
      <c r="I191" s="42"/>
      <c r="J191" s="42"/>
      <c r="K191" s="42"/>
      <c r="L191" s="42"/>
      <c r="M191" s="42"/>
      <c r="N191" s="42"/>
    </row>
    <row r="192" spans="1:14" x14ac:dyDescent="0.25">
      <c r="A192" s="42"/>
      <c r="B192" s="42"/>
      <c r="C192" s="42"/>
      <c r="D192" s="42"/>
      <c r="E192" s="42"/>
      <c r="F192" s="42"/>
      <c r="G192" s="42"/>
      <c r="H192" s="42"/>
      <c r="I192" s="42"/>
      <c r="J192" s="42"/>
      <c r="K192" s="42"/>
      <c r="L192" s="42"/>
      <c r="M192" s="42"/>
      <c r="N192" s="42"/>
    </row>
    <row r="193" spans="1:14" x14ac:dyDescent="0.25">
      <c r="A193" s="42"/>
      <c r="B193" s="42"/>
      <c r="C193" s="42"/>
      <c r="D193" s="42"/>
      <c r="E193" s="42"/>
      <c r="F193" s="42"/>
      <c r="G193" s="42"/>
      <c r="H193" s="42"/>
      <c r="I193" s="42"/>
      <c r="J193" s="42"/>
      <c r="K193" s="42"/>
      <c r="L193" s="42"/>
      <c r="M193" s="42"/>
      <c r="N193" s="42"/>
    </row>
    <row r="194" spans="1:14" ht="15.75" x14ac:dyDescent="0.25">
      <c r="A194" s="42"/>
      <c r="B194" s="75"/>
      <c r="C194" s="75"/>
      <c r="D194" s="75"/>
      <c r="E194" s="75"/>
      <c r="F194" s="75"/>
      <c r="G194" s="75"/>
      <c r="H194" s="75"/>
      <c r="I194" s="75"/>
      <c r="J194" s="75"/>
      <c r="K194" s="75"/>
      <c r="L194" s="75"/>
      <c r="M194" s="75"/>
      <c r="N194" s="42"/>
    </row>
    <row r="195" spans="1:14" ht="15.75" x14ac:dyDescent="0.25">
      <c r="A195" s="42"/>
      <c r="B195" s="75"/>
      <c r="C195" s="75"/>
      <c r="D195" s="75"/>
      <c r="E195" s="75"/>
      <c r="F195" s="75"/>
      <c r="G195" s="75"/>
      <c r="H195" s="75"/>
      <c r="I195" s="75"/>
      <c r="J195" s="75"/>
      <c r="K195" s="75"/>
      <c r="L195" s="75"/>
      <c r="M195" s="75"/>
      <c r="N195" s="42"/>
    </row>
    <row r="196" spans="1:14" ht="18.75" x14ac:dyDescent="0.25">
      <c r="A196" s="42"/>
      <c r="B196" s="331"/>
      <c r="C196" s="331"/>
      <c r="D196" s="331"/>
      <c r="E196" s="331"/>
      <c r="F196" s="331"/>
      <c r="G196" s="331"/>
      <c r="H196" s="331"/>
      <c r="I196" s="331"/>
      <c r="J196" s="331"/>
      <c r="K196" s="49"/>
      <c r="L196" s="49"/>
      <c r="M196" s="49"/>
      <c r="N196" s="42"/>
    </row>
    <row r="197" spans="1:14" x14ac:dyDescent="0.25">
      <c r="A197" s="42"/>
      <c r="B197" s="338"/>
      <c r="C197" s="339"/>
      <c r="D197" s="339"/>
      <c r="E197" s="340"/>
      <c r="F197" s="340"/>
      <c r="G197" s="340"/>
      <c r="H197" s="340"/>
      <c r="I197" s="340"/>
      <c r="J197" s="340"/>
      <c r="K197" s="341"/>
      <c r="L197" s="341"/>
      <c r="M197" s="341"/>
      <c r="N197" s="42"/>
    </row>
    <row r="198" spans="1:14" x14ac:dyDescent="0.25">
      <c r="A198" s="42"/>
      <c r="B198" s="338"/>
      <c r="C198" s="335"/>
      <c r="D198" s="335"/>
      <c r="E198" s="342"/>
      <c r="F198" s="342"/>
      <c r="G198" s="342"/>
      <c r="H198" s="342"/>
      <c r="I198" s="342"/>
      <c r="J198" s="342"/>
      <c r="K198" s="334"/>
      <c r="L198" s="334"/>
      <c r="M198" s="334"/>
      <c r="N198" s="42"/>
    </row>
    <row r="199" spans="1:14" x14ac:dyDescent="0.25">
      <c r="A199" s="42"/>
      <c r="B199" s="338"/>
      <c r="C199" s="335"/>
      <c r="D199" s="335"/>
      <c r="E199" s="342"/>
      <c r="F199" s="342"/>
      <c r="G199" s="342"/>
      <c r="H199" s="342"/>
      <c r="I199" s="342"/>
      <c r="J199" s="342"/>
      <c r="K199" s="334"/>
      <c r="L199" s="334"/>
      <c r="M199" s="334"/>
      <c r="N199" s="42"/>
    </row>
    <row r="200" spans="1:14" x14ac:dyDescent="0.25">
      <c r="A200" s="42"/>
      <c r="B200" s="338"/>
      <c r="C200" s="335"/>
      <c r="D200" s="335"/>
      <c r="E200" s="342"/>
      <c r="F200" s="342"/>
      <c r="G200" s="342"/>
      <c r="H200" s="342"/>
      <c r="I200" s="342"/>
      <c r="J200" s="342"/>
      <c r="K200" s="334"/>
      <c r="L200" s="334"/>
      <c r="M200" s="334"/>
      <c r="N200" s="42"/>
    </row>
    <row r="201" spans="1:14" x14ac:dyDescent="0.25">
      <c r="A201" s="42"/>
      <c r="B201" s="338"/>
      <c r="C201" s="335"/>
      <c r="D201" s="335"/>
      <c r="E201" s="336"/>
      <c r="F201" s="336"/>
      <c r="G201" s="336"/>
      <c r="H201" s="336"/>
      <c r="I201" s="336"/>
      <c r="J201" s="336"/>
      <c r="K201" s="337"/>
      <c r="L201" s="337"/>
      <c r="M201" s="337"/>
      <c r="N201" s="42"/>
    </row>
    <row r="202" spans="1:14" x14ac:dyDescent="0.25">
      <c r="A202" s="42"/>
      <c r="B202" s="338"/>
      <c r="C202" s="339"/>
      <c r="D202" s="339"/>
      <c r="E202" s="340"/>
      <c r="F202" s="340"/>
      <c r="G202" s="340"/>
      <c r="H202" s="340"/>
      <c r="I202" s="340"/>
      <c r="J202" s="340"/>
      <c r="K202" s="341"/>
      <c r="L202" s="341"/>
      <c r="M202" s="341"/>
      <c r="N202" s="42"/>
    </row>
    <row r="203" spans="1:14" x14ac:dyDescent="0.25">
      <c r="A203" s="42"/>
      <c r="B203" s="338"/>
      <c r="C203" s="335"/>
      <c r="D203" s="335"/>
      <c r="E203" s="342"/>
      <c r="F203" s="342"/>
      <c r="G203" s="342"/>
      <c r="H203" s="342"/>
      <c r="I203" s="342"/>
      <c r="J203" s="342"/>
      <c r="K203" s="334"/>
      <c r="L203" s="334"/>
      <c r="M203" s="334"/>
      <c r="N203" s="42"/>
    </row>
    <row r="204" spans="1:14" x14ac:dyDescent="0.25">
      <c r="A204" s="42"/>
      <c r="B204" s="338"/>
      <c r="C204" s="335"/>
      <c r="D204" s="335"/>
      <c r="E204" s="342"/>
      <c r="F204" s="342"/>
      <c r="G204" s="342"/>
      <c r="H204" s="342"/>
      <c r="I204" s="342"/>
      <c r="J204" s="342"/>
      <c r="K204" s="334"/>
      <c r="L204" s="334"/>
      <c r="M204" s="334"/>
      <c r="N204" s="42"/>
    </row>
    <row r="205" spans="1:14" x14ac:dyDescent="0.25">
      <c r="A205" s="42"/>
      <c r="B205" s="338"/>
      <c r="C205" s="335"/>
      <c r="D205" s="335"/>
      <c r="E205" s="342"/>
      <c r="F205" s="342"/>
      <c r="G205" s="342"/>
      <c r="H205" s="342"/>
      <c r="I205" s="342"/>
      <c r="J205" s="342"/>
      <c r="K205" s="334"/>
      <c r="L205" s="334"/>
      <c r="M205" s="334"/>
      <c r="N205" s="42"/>
    </row>
    <row r="206" spans="1:14" x14ac:dyDescent="0.25">
      <c r="A206" s="42"/>
      <c r="B206" s="338"/>
      <c r="C206" s="335"/>
      <c r="D206" s="335"/>
      <c r="E206" s="336"/>
      <c r="F206" s="336"/>
      <c r="G206" s="336"/>
      <c r="H206" s="336"/>
      <c r="I206" s="336"/>
      <c r="J206" s="336"/>
      <c r="K206" s="337"/>
      <c r="L206" s="337"/>
      <c r="M206" s="337"/>
      <c r="N206" s="42"/>
    </row>
    <row r="207" spans="1:14" x14ac:dyDescent="0.25">
      <c r="A207" s="42"/>
      <c r="B207" s="338"/>
      <c r="C207" s="339"/>
      <c r="D207" s="339"/>
      <c r="E207" s="340"/>
      <c r="F207" s="340"/>
      <c r="G207" s="340"/>
      <c r="H207" s="340"/>
      <c r="I207" s="340"/>
      <c r="J207" s="340"/>
      <c r="K207" s="341"/>
      <c r="L207" s="341"/>
      <c r="M207" s="341"/>
      <c r="N207" s="42"/>
    </row>
    <row r="208" spans="1:14" x14ac:dyDescent="0.25">
      <c r="A208" s="42"/>
      <c r="B208" s="338"/>
      <c r="C208" s="335"/>
      <c r="D208" s="335"/>
      <c r="E208" s="342"/>
      <c r="F208" s="342"/>
      <c r="G208" s="342"/>
      <c r="H208" s="342"/>
      <c r="I208" s="342"/>
      <c r="J208" s="342"/>
      <c r="K208" s="334"/>
      <c r="L208" s="334"/>
      <c r="M208" s="334"/>
      <c r="N208" s="42"/>
    </row>
    <row r="209" spans="1:14" x14ac:dyDescent="0.25">
      <c r="A209" s="42"/>
      <c r="B209" s="338"/>
      <c r="C209" s="335"/>
      <c r="D209" s="335"/>
      <c r="E209" s="342"/>
      <c r="F209" s="342"/>
      <c r="G209" s="342"/>
      <c r="H209" s="342"/>
      <c r="I209" s="342"/>
      <c r="J209" s="342"/>
      <c r="K209" s="334"/>
      <c r="L209" s="334"/>
      <c r="M209" s="334"/>
      <c r="N209" s="42"/>
    </row>
    <row r="210" spans="1:14" x14ac:dyDescent="0.25">
      <c r="A210" s="42"/>
      <c r="B210" s="338"/>
      <c r="C210" s="335"/>
      <c r="D210" s="335"/>
      <c r="E210" s="342"/>
      <c r="F210" s="342"/>
      <c r="G210" s="342"/>
      <c r="H210" s="342"/>
      <c r="I210" s="342"/>
      <c r="J210" s="342"/>
      <c r="K210" s="334"/>
      <c r="L210" s="334"/>
      <c r="M210" s="334"/>
      <c r="N210" s="42"/>
    </row>
    <row r="211" spans="1:14" x14ac:dyDescent="0.25">
      <c r="A211" s="42"/>
      <c r="B211" s="338"/>
      <c r="C211" s="335"/>
      <c r="D211" s="335"/>
      <c r="E211" s="336"/>
      <c r="F211" s="336"/>
      <c r="G211" s="336"/>
      <c r="H211" s="336"/>
      <c r="I211" s="336"/>
      <c r="J211" s="336"/>
      <c r="K211" s="337"/>
      <c r="L211" s="337"/>
      <c r="M211" s="337"/>
      <c r="N211" s="42"/>
    </row>
    <row r="212" spans="1:14" x14ac:dyDescent="0.25">
      <c r="A212" s="42"/>
      <c r="B212" s="338"/>
      <c r="C212" s="339"/>
      <c r="D212" s="339"/>
      <c r="E212" s="340"/>
      <c r="F212" s="340"/>
      <c r="G212" s="340"/>
      <c r="H212" s="340"/>
      <c r="I212" s="340"/>
      <c r="J212" s="340"/>
      <c r="K212" s="341"/>
      <c r="L212" s="341"/>
      <c r="M212" s="341"/>
      <c r="N212" s="42"/>
    </row>
    <row r="213" spans="1:14" x14ac:dyDescent="0.25">
      <c r="A213" s="42"/>
      <c r="B213" s="338"/>
      <c r="C213" s="335"/>
      <c r="D213" s="335"/>
      <c r="E213" s="342"/>
      <c r="F213" s="342"/>
      <c r="G213" s="342"/>
      <c r="H213" s="342"/>
      <c r="I213" s="342"/>
      <c r="J213" s="342"/>
      <c r="K213" s="334"/>
      <c r="L213" s="334"/>
      <c r="M213" s="334"/>
      <c r="N213" s="42"/>
    </row>
    <row r="214" spans="1:14" x14ac:dyDescent="0.25">
      <c r="A214" s="42"/>
      <c r="B214" s="338"/>
      <c r="C214" s="335"/>
      <c r="D214" s="335"/>
      <c r="E214" s="342"/>
      <c r="F214" s="342"/>
      <c r="G214" s="342"/>
      <c r="H214" s="342"/>
      <c r="I214" s="342"/>
      <c r="J214" s="342"/>
      <c r="K214" s="334"/>
      <c r="L214" s="334"/>
      <c r="M214" s="334"/>
      <c r="N214" s="42"/>
    </row>
    <row r="215" spans="1:14" x14ac:dyDescent="0.25">
      <c r="A215" s="42"/>
      <c r="B215" s="338"/>
      <c r="C215" s="335"/>
      <c r="D215" s="335"/>
      <c r="E215" s="342"/>
      <c r="F215" s="342"/>
      <c r="G215" s="342"/>
      <c r="H215" s="342"/>
      <c r="I215" s="342"/>
      <c r="J215" s="342"/>
      <c r="K215" s="334"/>
      <c r="L215" s="334"/>
      <c r="M215" s="334"/>
      <c r="N215" s="42"/>
    </row>
    <row r="216" spans="1:14" x14ac:dyDescent="0.25">
      <c r="A216" s="42"/>
      <c r="B216" s="338"/>
      <c r="C216" s="335"/>
      <c r="D216" s="335"/>
      <c r="E216" s="336"/>
      <c r="F216" s="336"/>
      <c r="G216" s="336"/>
      <c r="H216" s="336"/>
      <c r="I216" s="336"/>
      <c r="J216" s="336"/>
      <c r="K216" s="337"/>
      <c r="L216" s="337"/>
      <c r="M216" s="337"/>
      <c r="N216" s="42"/>
    </row>
    <row r="217" spans="1:14" x14ac:dyDescent="0.25">
      <c r="A217" s="42"/>
      <c r="B217" s="338"/>
      <c r="C217" s="339"/>
      <c r="D217" s="339"/>
      <c r="E217" s="340"/>
      <c r="F217" s="340"/>
      <c r="G217" s="340"/>
      <c r="H217" s="340"/>
      <c r="I217" s="340"/>
      <c r="J217" s="340"/>
      <c r="K217" s="341"/>
      <c r="L217" s="341"/>
      <c r="M217" s="341"/>
      <c r="N217" s="42"/>
    </row>
    <row r="218" spans="1:14" x14ac:dyDescent="0.25">
      <c r="A218" s="42"/>
      <c r="B218" s="338"/>
      <c r="C218" s="335"/>
      <c r="D218" s="335"/>
      <c r="E218" s="342"/>
      <c r="F218" s="342"/>
      <c r="G218" s="342"/>
      <c r="H218" s="342"/>
      <c r="I218" s="342"/>
      <c r="J218" s="342"/>
      <c r="K218" s="334"/>
      <c r="L218" s="334"/>
      <c r="M218" s="334"/>
      <c r="N218" s="42"/>
    </row>
    <row r="219" spans="1:14" x14ac:dyDescent="0.25">
      <c r="A219" s="42"/>
      <c r="B219" s="338"/>
      <c r="C219" s="335"/>
      <c r="D219" s="335"/>
      <c r="E219" s="342"/>
      <c r="F219" s="342"/>
      <c r="G219" s="342"/>
      <c r="H219" s="342"/>
      <c r="I219" s="342"/>
      <c r="J219" s="342"/>
      <c r="K219" s="334"/>
      <c r="L219" s="334"/>
      <c r="M219" s="334"/>
      <c r="N219" s="42"/>
    </row>
    <row r="220" spans="1:14" x14ac:dyDescent="0.25">
      <c r="A220" s="42"/>
      <c r="B220" s="338"/>
      <c r="C220" s="335"/>
      <c r="D220" s="335"/>
      <c r="E220" s="342"/>
      <c r="F220" s="342"/>
      <c r="G220" s="342"/>
      <c r="H220" s="342"/>
      <c r="I220" s="342"/>
      <c r="J220" s="342"/>
      <c r="K220" s="334"/>
      <c r="L220" s="334"/>
      <c r="M220" s="334"/>
      <c r="N220" s="42"/>
    </row>
    <row r="221" spans="1:14" x14ac:dyDescent="0.25">
      <c r="A221" s="42"/>
      <c r="B221" s="338"/>
      <c r="C221" s="335"/>
      <c r="D221" s="335"/>
      <c r="E221" s="336"/>
      <c r="F221" s="336"/>
      <c r="G221" s="336"/>
      <c r="H221" s="336"/>
      <c r="I221" s="336"/>
      <c r="J221" s="336"/>
      <c r="K221" s="337"/>
      <c r="L221" s="337"/>
      <c r="M221" s="337"/>
      <c r="N221" s="42"/>
    </row>
    <row r="222" spans="1:14" x14ac:dyDescent="0.25">
      <c r="A222" s="42"/>
      <c r="B222" s="338"/>
      <c r="C222" s="339"/>
      <c r="D222" s="339"/>
      <c r="E222" s="340"/>
      <c r="F222" s="340"/>
      <c r="G222" s="340"/>
      <c r="H222" s="340"/>
      <c r="I222" s="340"/>
      <c r="J222" s="340"/>
      <c r="K222" s="341"/>
      <c r="L222" s="341"/>
      <c r="M222" s="341"/>
      <c r="N222" s="42"/>
    </row>
    <row r="223" spans="1:14" x14ac:dyDescent="0.25">
      <c r="A223" s="42"/>
      <c r="B223" s="338"/>
      <c r="C223" s="335"/>
      <c r="D223" s="335"/>
      <c r="E223" s="342"/>
      <c r="F223" s="342"/>
      <c r="G223" s="342"/>
      <c r="H223" s="342"/>
      <c r="I223" s="342"/>
      <c r="J223" s="342"/>
      <c r="K223" s="334"/>
      <c r="L223" s="334"/>
      <c r="M223" s="334"/>
      <c r="N223" s="42"/>
    </row>
    <row r="224" spans="1:14" x14ac:dyDescent="0.25">
      <c r="A224" s="42"/>
      <c r="B224" s="338"/>
      <c r="C224" s="335"/>
      <c r="D224" s="335"/>
      <c r="E224" s="342"/>
      <c r="F224" s="342"/>
      <c r="G224" s="342"/>
      <c r="H224" s="342"/>
      <c r="I224" s="342"/>
      <c r="J224" s="342"/>
      <c r="K224" s="334"/>
      <c r="L224" s="334"/>
      <c r="M224" s="334"/>
      <c r="N224" s="42"/>
    </row>
    <row r="225" spans="1:14" x14ac:dyDescent="0.25">
      <c r="A225" s="42"/>
      <c r="B225" s="338"/>
      <c r="C225" s="335"/>
      <c r="D225" s="335"/>
      <c r="E225" s="342"/>
      <c r="F225" s="342"/>
      <c r="G225" s="342"/>
      <c r="H225" s="342"/>
      <c r="I225" s="342"/>
      <c r="J225" s="342"/>
      <c r="K225" s="334"/>
      <c r="L225" s="334"/>
      <c r="M225" s="334"/>
      <c r="N225" s="42"/>
    </row>
    <row r="226" spans="1:14" x14ac:dyDescent="0.25">
      <c r="A226" s="42"/>
      <c r="B226" s="338"/>
      <c r="C226" s="335"/>
      <c r="D226" s="335"/>
      <c r="E226" s="336"/>
      <c r="F226" s="336"/>
      <c r="G226" s="336"/>
      <c r="H226" s="336"/>
      <c r="I226" s="336"/>
      <c r="J226" s="336"/>
      <c r="K226" s="337"/>
      <c r="L226" s="337"/>
      <c r="M226" s="337"/>
      <c r="N226" s="42"/>
    </row>
    <row r="227" spans="1:14" x14ac:dyDescent="0.25">
      <c r="A227" s="42"/>
      <c r="B227" s="338"/>
      <c r="C227" s="339"/>
      <c r="D227" s="339"/>
      <c r="E227" s="340"/>
      <c r="F227" s="340"/>
      <c r="G227" s="340"/>
      <c r="H227" s="340"/>
      <c r="I227" s="340"/>
      <c r="J227" s="340"/>
      <c r="K227" s="341"/>
      <c r="L227" s="341"/>
      <c r="M227" s="341"/>
      <c r="N227" s="42"/>
    </row>
    <row r="228" spans="1:14" x14ac:dyDescent="0.25">
      <c r="A228" s="42"/>
      <c r="B228" s="338"/>
      <c r="C228" s="335"/>
      <c r="D228" s="335"/>
      <c r="E228" s="342"/>
      <c r="F228" s="342"/>
      <c r="G228" s="342"/>
      <c r="H228" s="342"/>
      <c r="I228" s="342"/>
      <c r="J228" s="342"/>
      <c r="K228" s="334"/>
      <c r="L228" s="334"/>
      <c r="M228" s="334"/>
      <c r="N228" s="42"/>
    </row>
    <row r="229" spans="1:14" x14ac:dyDescent="0.25">
      <c r="A229" s="42"/>
      <c r="B229" s="338"/>
      <c r="C229" s="335"/>
      <c r="D229" s="335"/>
      <c r="E229" s="342"/>
      <c r="F229" s="342"/>
      <c r="G229" s="342"/>
      <c r="H229" s="342"/>
      <c r="I229" s="342"/>
      <c r="J229" s="342"/>
      <c r="K229" s="334"/>
      <c r="L229" s="334"/>
      <c r="M229" s="334"/>
      <c r="N229" s="42"/>
    </row>
    <row r="230" spans="1:14" x14ac:dyDescent="0.25">
      <c r="A230" s="42"/>
      <c r="B230" s="338"/>
      <c r="C230" s="335"/>
      <c r="D230" s="335"/>
      <c r="E230" s="342"/>
      <c r="F230" s="342"/>
      <c r="G230" s="342"/>
      <c r="H230" s="342"/>
      <c r="I230" s="342"/>
      <c r="J230" s="342"/>
      <c r="K230" s="334"/>
      <c r="L230" s="334"/>
      <c r="M230" s="334"/>
      <c r="N230" s="42"/>
    </row>
    <row r="231" spans="1:14" x14ac:dyDescent="0.25">
      <c r="A231" s="42"/>
      <c r="B231" s="338"/>
      <c r="C231" s="335"/>
      <c r="D231" s="335"/>
      <c r="E231" s="336"/>
      <c r="F231" s="336"/>
      <c r="G231" s="336"/>
      <c r="H231" s="336"/>
      <c r="I231" s="336"/>
      <c r="J231" s="336"/>
      <c r="K231" s="337"/>
      <c r="L231" s="337"/>
      <c r="M231" s="337"/>
      <c r="N231" s="42"/>
    </row>
    <row r="232" spans="1:14" ht="18.75" x14ac:dyDescent="0.25">
      <c r="A232" s="42"/>
      <c r="B232" s="331"/>
      <c r="C232" s="331"/>
      <c r="D232" s="331"/>
      <c r="E232" s="331"/>
      <c r="F232" s="331"/>
      <c r="G232" s="331"/>
      <c r="H232" s="331"/>
      <c r="I232" s="331"/>
      <c r="J232" s="331"/>
      <c r="K232" s="269"/>
      <c r="L232" s="269"/>
      <c r="M232" s="269"/>
      <c r="N232" s="42"/>
    </row>
    <row r="233" spans="1:14" ht="18.75" x14ac:dyDescent="0.25">
      <c r="A233" s="42"/>
      <c r="B233" s="331"/>
      <c r="C233" s="331"/>
      <c r="D233" s="331"/>
      <c r="E233" s="332"/>
      <c r="F233" s="332"/>
      <c r="G233" s="332"/>
      <c r="H233" s="332"/>
      <c r="I233" s="332"/>
      <c r="J233" s="332"/>
      <c r="K233" s="333"/>
      <c r="L233" s="333"/>
      <c r="M233" s="333"/>
      <c r="N233" s="42"/>
    </row>
    <row r="234" spans="1:14" x14ac:dyDescent="0.25">
      <c r="A234" s="42"/>
      <c r="B234" s="42"/>
      <c r="C234" s="42"/>
      <c r="D234" s="42"/>
      <c r="E234" s="42"/>
      <c r="F234" s="42"/>
      <c r="G234" s="42"/>
      <c r="H234" s="42"/>
      <c r="I234" s="42"/>
      <c r="J234" s="42"/>
      <c r="K234" s="42"/>
      <c r="L234" s="42"/>
      <c r="M234" s="42"/>
      <c r="N234" s="42"/>
    </row>
    <row r="235" spans="1:14" x14ac:dyDescent="0.25">
      <c r="A235" s="42"/>
      <c r="B235" s="42"/>
      <c r="C235" s="42"/>
      <c r="D235" s="42"/>
      <c r="E235" s="42"/>
      <c r="F235" s="42"/>
      <c r="G235" s="42"/>
      <c r="H235" s="42"/>
      <c r="I235" s="42"/>
      <c r="J235" s="42"/>
      <c r="K235" s="42"/>
      <c r="L235" s="42"/>
      <c r="M235" s="42"/>
      <c r="N235" s="42"/>
    </row>
    <row r="236" spans="1:14" x14ac:dyDescent="0.25">
      <c r="A236" s="42"/>
      <c r="B236" s="42"/>
      <c r="C236" s="42"/>
      <c r="D236" s="42"/>
      <c r="E236" s="42"/>
      <c r="F236" s="42"/>
      <c r="G236" s="42"/>
      <c r="H236" s="42"/>
      <c r="I236" s="42"/>
      <c r="J236" s="42"/>
      <c r="K236" s="42"/>
      <c r="L236" s="42"/>
      <c r="M236" s="42"/>
      <c r="N236" s="42"/>
    </row>
    <row r="237" spans="1:14" x14ac:dyDescent="0.25">
      <c r="A237" s="42"/>
      <c r="B237" s="42"/>
      <c r="C237" s="42"/>
      <c r="D237" s="42"/>
      <c r="E237" s="42"/>
      <c r="F237" s="42"/>
      <c r="G237" s="42"/>
      <c r="H237" s="42"/>
      <c r="I237" s="42"/>
      <c r="J237" s="42"/>
      <c r="K237" s="42"/>
      <c r="L237" s="42"/>
      <c r="M237" s="42"/>
      <c r="N237" s="42"/>
    </row>
    <row r="238" spans="1:14" x14ac:dyDescent="0.25">
      <c r="A238" s="42"/>
      <c r="B238" s="42"/>
      <c r="C238" s="42"/>
      <c r="D238" s="42"/>
      <c r="E238" s="42"/>
      <c r="F238" s="42"/>
      <c r="G238" s="42"/>
      <c r="H238" s="42"/>
      <c r="I238" s="42"/>
      <c r="J238" s="42"/>
      <c r="K238" s="42"/>
      <c r="L238" s="42"/>
      <c r="M238" s="42"/>
      <c r="N238" s="42"/>
    </row>
    <row r="239" spans="1:14" x14ac:dyDescent="0.25">
      <c r="A239" s="42"/>
      <c r="B239" s="42"/>
      <c r="C239" s="42"/>
      <c r="D239" s="42"/>
      <c r="E239" s="42"/>
      <c r="F239" s="42"/>
      <c r="G239" s="42"/>
      <c r="H239" s="42"/>
      <c r="I239" s="42"/>
      <c r="J239" s="42"/>
      <c r="K239" s="42"/>
      <c r="L239" s="42"/>
      <c r="M239" s="42"/>
      <c r="N239" s="42"/>
    </row>
    <row r="240" spans="1:14" x14ac:dyDescent="0.25">
      <c r="A240" s="42"/>
      <c r="B240" s="42"/>
      <c r="C240" s="42"/>
      <c r="D240" s="42"/>
      <c r="E240" s="42"/>
      <c r="F240" s="42"/>
      <c r="G240" s="42"/>
      <c r="H240" s="42"/>
      <c r="I240" s="42"/>
      <c r="J240" s="42"/>
      <c r="K240" s="42"/>
      <c r="L240" s="42"/>
      <c r="M240" s="42"/>
      <c r="N240" s="42"/>
    </row>
    <row r="241" spans="1:14" x14ac:dyDescent="0.25">
      <c r="A241" s="42"/>
      <c r="B241" s="42"/>
      <c r="C241" s="42"/>
      <c r="D241" s="42"/>
      <c r="E241" s="42"/>
      <c r="F241" s="42"/>
      <c r="G241" s="42"/>
      <c r="H241" s="42"/>
      <c r="I241" s="42"/>
      <c r="J241" s="42"/>
      <c r="K241" s="42"/>
      <c r="L241" s="42"/>
      <c r="M241" s="42"/>
      <c r="N241" s="42"/>
    </row>
    <row r="242" spans="1:14" x14ac:dyDescent="0.25">
      <c r="A242" s="42"/>
      <c r="B242" s="42"/>
      <c r="C242" s="42"/>
      <c r="D242" s="42"/>
      <c r="E242" s="42"/>
      <c r="F242" s="42"/>
      <c r="G242" s="42"/>
      <c r="H242" s="42"/>
      <c r="I242" s="42"/>
      <c r="J242" s="42"/>
      <c r="K242" s="42"/>
      <c r="L242" s="42"/>
      <c r="M242" s="42"/>
      <c r="N242" s="42"/>
    </row>
    <row r="243" spans="1:14" x14ac:dyDescent="0.25">
      <c r="A243" s="42"/>
      <c r="B243" s="42"/>
      <c r="C243" s="42"/>
      <c r="D243" s="42"/>
      <c r="E243" s="42"/>
      <c r="F243" s="42"/>
      <c r="G243" s="42"/>
      <c r="H243" s="42"/>
      <c r="I243" s="42"/>
      <c r="J243" s="42"/>
      <c r="K243" s="42"/>
      <c r="L243" s="42"/>
      <c r="M243" s="42"/>
      <c r="N243" s="42"/>
    </row>
    <row r="244" spans="1:14" x14ac:dyDescent="0.25">
      <c r="A244" s="42"/>
      <c r="B244" s="42"/>
      <c r="C244" s="42"/>
      <c r="D244" s="42"/>
      <c r="E244" s="42"/>
      <c r="F244" s="42"/>
      <c r="G244" s="42"/>
      <c r="H244" s="42"/>
      <c r="I244" s="42"/>
      <c r="J244" s="42"/>
      <c r="K244" s="42"/>
      <c r="L244" s="42"/>
      <c r="M244" s="42"/>
      <c r="N244" s="42"/>
    </row>
    <row r="245" spans="1:14" x14ac:dyDescent="0.25">
      <c r="A245" s="42"/>
      <c r="B245" s="42"/>
      <c r="C245" s="42"/>
      <c r="D245" s="42"/>
      <c r="E245" s="42"/>
      <c r="F245" s="42"/>
      <c r="G245" s="42"/>
      <c r="H245" s="42"/>
      <c r="I245" s="42"/>
      <c r="J245" s="42"/>
      <c r="K245" s="42"/>
      <c r="L245" s="42"/>
      <c r="M245" s="42"/>
      <c r="N245" s="42"/>
    </row>
    <row r="246" spans="1:14" x14ac:dyDescent="0.25">
      <c r="A246" s="42"/>
      <c r="B246" s="42"/>
      <c r="C246" s="42"/>
      <c r="D246" s="42"/>
      <c r="E246" s="42"/>
      <c r="F246" s="42"/>
      <c r="G246" s="42"/>
      <c r="H246" s="42"/>
      <c r="I246" s="42"/>
      <c r="J246" s="42"/>
      <c r="K246" s="42"/>
      <c r="L246" s="42"/>
      <c r="M246" s="42"/>
      <c r="N246" s="42"/>
    </row>
    <row r="247" spans="1:14" x14ac:dyDescent="0.25">
      <c r="A247" s="42"/>
      <c r="B247" s="42"/>
      <c r="C247" s="42"/>
      <c r="D247" s="42"/>
      <c r="E247" s="42"/>
      <c r="F247" s="42"/>
      <c r="G247" s="42"/>
      <c r="H247" s="42"/>
      <c r="I247" s="42"/>
      <c r="J247" s="42"/>
      <c r="K247" s="42"/>
      <c r="L247" s="42"/>
      <c r="M247" s="42"/>
      <c r="N247" s="42"/>
    </row>
    <row r="248" spans="1:14" x14ac:dyDescent="0.25">
      <c r="A248" s="42"/>
      <c r="B248" s="42"/>
      <c r="C248" s="42"/>
      <c r="D248" s="42"/>
      <c r="E248" s="42"/>
      <c r="F248" s="42"/>
      <c r="G248" s="42"/>
      <c r="H248" s="42"/>
      <c r="I248" s="42"/>
      <c r="J248" s="42"/>
      <c r="K248" s="42"/>
      <c r="L248" s="42"/>
      <c r="M248" s="42"/>
      <c r="N248" s="42"/>
    </row>
    <row r="249" spans="1:14" x14ac:dyDescent="0.25">
      <c r="A249" s="42"/>
      <c r="B249" s="42"/>
      <c r="C249" s="42"/>
      <c r="D249" s="42"/>
      <c r="E249" s="42"/>
      <c r="F249" s="42"/>
      <c r="G249" s="42"/>
      <c r="H249" s="42"/>
      <c r="I249" s="42"/>
      <c r="J249" s="42"/>
      <c r="K249" s="42"/>
      <c r="L249" s="42"/>
      <c r="M249" s="42"/>
      <c r="N249" s="42"/>
    </row>
    <row r="250" spans="1:14" x14ac:dyDescent="0.25">
      <c r="A250" s="42"/>
      <c r="B250" s="42"/>
      <c r="C250" s="42"/>
      <c r="D250" s="42"/>
      <c r="E250" s="42"/>
      <c r="F250" s="42"/>
      <c r="G250" s="42"/>
      <c r="H250" s="42"/>
      <c r="I250" s="42"/>
      <c r="J250" s="42"/>
      <c r="K250" s="42"/>
      <c r="L250" s="42"/>
      <c r="M250" s="42"/>
      <c r="N250" s="42"/>
    </row>
    <row r="251" spans="1:14" x14ac:dyDescent="0.25">
      <c r="A251" s="42"/>
      <c r="B251" s="42"/>
      <c r="C251" s="42"/>
      <c r="D251" s="42"/>
      <c r="E251" s="42"/>
      <c r="F251" s="42"/>
      <c r="G251" s="42"/>
      <c r="H251" s="42"/>
      <c r="I251" s="42"/>
      <c r="J251" s="42"/>
      <c r="K251" s="42"/>
      <c r="L251" s="42"/>
      <c r="M251" s="42"/>
      <c r="N251" s="42"/>
    </row>
    <row r="252" spans="1:14" x14ac:dyDescent="0.25">
      <c r="A252" s="42"/>
      <c r="B252" s="42"/>
      <c r="C252" s="42"/>
      <c r="D252" s="42"/>
      <c r="E252" s="42"/>
      <c r="F252" s="42"/>
      <c r="G252" s="42"/>
      <c r="H252" s="42"/>
      <c r="I252" s="42"/>
      <c r="J252" s="42"/>
      <c r="K252" s="42"/>
      <c r="L252" s="42"/>
      <c r="M252" s="42"/>
      <c r="N252" s="42"/>
    </row>
    <row r="253" spans="1:14" x14ac:dyDescent="0.25">
      <c r="A253" s="42"/>
      <c r="B253" s="42"/>
      <c r="C253" s="42"/>
      <c r="D253" s="42"/>
      <c r="E253" s="42"/>
      <c r="F253" s="42"/>
      <c r="G253" s="42"/>
      <c r="H253" s="42"/>
      <c r="I253" s="42"/>
      <c r="J253" s="42"/>
      <c r="K253" s="42"/>
      <c r="L253" s="42"/>
      <c r="M253" s="42"/>
      <c r="N253" s="42"/>
    </row>
    <row r="254" spans="1:14" x14ac:dyDescent="0.25">
      <c r="A254" s="42"/>
      <c r="B254" s="42"/>
      <c r="C254" s="42"/>
      <c r="D254" s="42"/>
      <c r="E254" s="42"/>
      <c r="F254" s="42"/>
      <c r="G254" s="42"/>
      <c r="H254" s="42"/>
      <c r="I254" s="42"/>
      <c r="J254" s="42"/>
      <c r="K254" s="42"/>
      <c r="L254" s="42"/>
      <c r="M254" s="42"/>
      <c r="N254" s="42"/>
    </row>
    <row r="255" spans="1:14" x14ac:dyDescent="0.25">
      <c r="A255" s="42"/>
      <c r="B255" s="42"/>
      <c r="C255" s="42"/>
      <c r="D255" s="42"/>
      <c r="E255" s="42"/>
      <c r="F255" s="42"/>
      <c r="G255" s="42"/>
      <c r="H255" s="42"/>
      <c r="I255" s="42"/>
      <c r="J255" s="42"/>
      <c r="K255" s="42"/>
      <c r="L255" s="42"/>
      <c r="M255" s="42"/>
      <c r="N255" s="42"/>
    </row>
    <row r="256" spans="1:14" x14ac:dyDescent="0.25">
      <c r="A256" s="42"/>
      <c r="B256" s="42"/>
      <c r="C256" s="42"/>
      <c r="D256" s="42"/>
      <c r="E256" s="42"/>
      <c r="F256" s="42"/>
      <c r="G256" s="42"/>
      <c r="H256" s="42"/>
      <c r="I256" s="42"/>
      <c r="J256" s="42"/>
      <c r="K256" s="42"/>
      <c r="L256" s="42"/>
      <c r="M256" s="42"/>
      <c r="N256" s="42"/>
    </row>
    <row r="257" spans="1:14" x14ac:dyDescent="0.25">
      <c r="A257" s="42"/>
      <c r="B257" s="42"/>
      <c r="C257" s="42"/>
      <c r="D257" s="42"/>
      <c r="E257" s="42"/>
      <c r="F257" s="42"/>
      <c r="G257" s="42"/>
      <c r="H257" s="42"/>
      <c r="I257" s="42"/>
      <c r="J257" s="42"/>
      <c r="K257" s="42"/>
      <c r="L257" s="42"/>
      <c r="M257" s="42"/>
      <c r="N257" s="42"/>
    </row>
    <row r="258" spans="1:14" x14ac:dyDescent="0.25">
      <c r="A258" s="42"/>
      <c r="B258" s="42"/>
      <c r="C258" s="42"/>
      <c r="D258" s="42"/>
      <c r="E258" s="42"/>
      <c r="F258" s="42"/>
      <c r="G258" s="42"/>
      <c r="H258" s="42"/>
      <c r="I258" s="42"/>
      <c r="J258" s="42"/>
      <c r="K258" s="42"/>
      <c r="L258" s="42"/>
      <c r="M258" s="42"/>
      <c r="N258" s="42"/>
    </row>
    <row r="259" spans="1:14" x14ac:dyDescent="0.25">
      <c r="A259" s="42"/>
      <c r="B259" s="42"/>
      <c r="C259" s="42"/>
      <c r="D259" s="42"/>
      <c r="E259" s="42"/>
      <c r="F259" s="42"/>
      <c r="G259" s="42"/>
      <c r="H259" s="42"/>
      <c r="I259" s="42"/>
      <c r="J259" s="42"/>
      <c r="K259" s="42"/>
      <c r="L259" s="42"/>
      <c r="M259" s="42"/>
      <c r="N259" s="42"/>
    </row>
    <row r="260" spans="1:14" x14ac:dyDescent="0.25">
      <c r="A260" s="42"/>
      <c r="B260" s="42"/>
      <c r="C260" s="42"/>
      <c r="D260" s="42"/>
      <c r="E260" s="42"/>
      <c r="F260" s="42"/>
      <c r="G260" s="42"/>
      <c r="H260" s="42"/>
      <c r="I260" s="42"/>
      <c r="J260" s="42"/>
      <c r="K260" s="42"/>
      <c r="L260" s="42"/>
      <c r="M260" s="42"/>
      <c r="N260" s="42"/>
    </row>
    <row r="261" spans="1:14" x14ac:dyDescent="0.25">
      <c r="A261" s="42"/>
      <c r="B261" s="42"/>
      <c r="C261" s="42"/>
      <c r="D261" s="42"/>
      <c r="E261" s="42"/>
      <c r="F261" s="42"/>
      <c r="G261" s="42"/>
      <c r="H261" s="42"/>
      <c r="I261" s="42"/>
      <c r="J261" s="42"/>
      <c r="K261" s="42"/>
      <c r="L261" s="42"/>
      <c r="M261" s="42"/>
      <c r="N261" s="42"/>
    </row>
    <row r="262" spans="1:14" x14ac:dyDescent="0.25">
      <c r="A262" s="42"/>
      <c r="B262" s="42"/>
      <c r="C262" s="42"/>
      <c r="D262" s="42"/>
      <c r="E262" s="42"/>
      <c r="F262" s="42"/>
      <c r="G262" s="42"/>
      <c r="H262" s="42"/>
      <c r="I262" s="42"/>
      <c r="J262" s="42"/>
      <c r="K262" s="42"/>
      <c r="L262" s="42"/>
      <c r="M262" s="42"/>
      <c r="N262" s="42"/>
    </row>
    <row r="263" spans="1:14" x14ac:dyDescent="0.25">
      <c r="A263" s="42"/>
      <c r="B263" s="42"/>
      <c r="C263" s="42"/>
      <c r="D263" s="42"/>
      <c r="E263" s="42"/>
      <c r="F263" s="42"/>
      <c r="G263" s="42"/>
      <c r="H263" s="42"/>
      <c r="I263" s="42"/>
      <c r="J263" s="42"/>
      <c r="K263" s="42"/>
      <c r="L263" s="42"/>
      <c r="M263" s="42"/>
      <c r="N263" s="42"/>
    </row>
    <row r="264" spans="1:14" x14ac:dyDescent="0.25">
      <c r="A264" s="42"/>
      <c r="B264" s="42"/>
      <c r="C264" s="42"/>
      <c r="D264" s="42"/>
      <c r="E264" s="42"/>
      <c r="F264" s="42"/>
      <c r="G264" s="42"/>
      <c r="H264" s="42"/>
      <c r="I264" s="42"/>
      <c r="J264" s="42"/>
      <c r="K264" s="42"/>
      <c r="L264" s="42"/>
      <c r="M264" s="42"/>
      <c r="N264" s="42"/>
    </row>
    <row r="265" spans="1:14" x14ac:dyDescent="0.25">
      <c r="A265" s="42"/>
      <c r="B265" s="42"/>
      <c r="C265" s="42"/>
      <c r="D265" s="42"/>
      <c r="E265" s="42"/>
      <c r="F265" s="42"/>
      <c r="G265" s="42"/>
      <c r="H265" s="42"/>
      <c r="I265" s="42"/>
      <c r="J265" s="42"/>
      <c r="K265" s="42"/>
      <c r="L265" s="42"/>
      <c r="M265" s="42"/>
      <c r="N265" s="42"/>
    </row>
    <row r="266" spans="1:14" x14ac:dyDescent="0.25">
      <c r="A266" s="42"/>
      <c r="B266" s="42"/>
      <c r="C266" s="42"/>
      <c r="D266" s="42"/>
      <c r="E266" s="42"/>
      <c r="F266" s="42"/>
      <c r="G266" s="42"/>
      <c r="H266" s="42"/>
      <c r="I266" s="42"/>
      <c r="J266" s="42"/>
      <c r="K266" s="42"/>
      <c r="L266" s="42"/>
      <c r="M266" s="42"/>
      <c r="N266" s="42"/>
    </row>
    <row r="267" spans="1:14" x14ac:dyDescent="0.25">
      <c r="A267" s="42"/>
      <c r="B267" s="42"/>
      <c r="C267" s="42"/>
      <c r="D267" s="42"/>
      <c r="E267" s="42"/>
      <c r="F267" s="42"/>
      <c r="G267" s="42"/>
      <c r="H267" s="42"/>
      <c r="I267" s="42"/>
      <c r="J267" s="42"/>
      <c r="K267" s="42"/>
      <c r="L267" s="42"/>
      <c r="M267" s="42"/>
      <c r="N267" s="42"/>
    </row>
    <row r="268" spans="1:14" x14ac:dyDescent="0.25">
      <c r="A268" s="42"/>
      <c r="B268" s="42"/>
      <c r="C268" s="42"/>
      <c r="D268" s="42"/>
      <c r="E268" s="42"/>
      <c r="F268" s="42"/>
      <c r="G268" s="42"/>
      <c r="H268" s="42"/>
      <c r="I268" s="42"/>
      <c r="J268" s="42"/>
      <c r="K268" s="42"/>
      <c r="L268" s="42"/>
      <c r="M268" s="42"/>
      <c r="N268" s="42"/>
    </row>
    <row r="269" spans="1:14" x14ac:dyDescent="0.25">
      <c r="A269" s="42"/>
      <c r="B269" s="42"/>
      <c r="C269" s="42"/>
      <c r="D269" s="42"/>
      <c r="E269" s="42"/>
      <c r="F269" s="42"/>
      <c r="G269" s="42"/>
      <c r="H269" s="42"/>
      <c r="I269" s="42"/>
      <c r="J269" s="42"/>
      <c r="K269" s="42"/>
      <c r="L269" s="42"/>
      <c r="M269" s="42"/>
      <c r="N269" s="42"/>
    </row>
    <row r="270" spans="1:14" x14ac:dyDescent="0.25">
      <c r="A270" s="42"/>
      <c r="B270" s="42"/>
      <c r="C270" s="42"/>
      <c r="D270" s="42"/>
      <c r="E270" s="42"/>
      <c r="F270" s="42"/>
      <c r="G270" s="42"/>
      <c r="H270" s="42"/>
      <c r="I270" s="42"/>
      <c r="J270" s="42"/>
      <c r="K270" s="42"/>
      <c r="L270" s="42"/>
      <c r="M270" s="42"/>
      <c r="N270" s="42"/>
    </row>
    <row r="271" spans="1:14" x14ac:dyDescent="0.25">
      <c r="A271" s="42"/>
      <c r="B271" s="42"/>
      <c r="C271" s="42"/>
      <c r="D271" s="42"/>
      <c r="E271" s="42"/>
      <c r="F271" s="42"/>
      <c r="G271" s="42"/>
      <c r="H271" s="42"/>
      <c r="I271" s="42"/>
      <c r="J271" s="42"/>
      <c r="K271" s="42"/>
      <c r="L271" s="42"/>
      <c r="M271" s="42"/>
      <c r="N271" s="42"/>
    </row>
    <row r="272" spans="1:14" x14ac:dyDescent="0.25">
      <c r="A272" s="42"/>
      <c r="B272" s="42"/>
      <c r="C272" s="42"/>
      <c r="D272" s="42"/>
      <c r="E272" s="42"/>
      <c r="F272" s="42"/>
      <c r="G272" s="42"/>
      <c r="H272" s="42"/>
      <c r="I272" s="42"/>
      <c r="J272" s="42"/>
      <c r="K272" s="42"/>
      <c r="L272" s="42"/>
      <c r="M272" s="42"/>
      <c r="N272" s="42"/>
    </row>
    <row r="273" spans="1:14" x14ac:dyDescent="0.25">
      <c r="A273" s="42"/>
      <c r="B273" s="42"/>
      <c r="C273" s="42"/>
      <c r="D273" s="42"/>
      <c r="E273" s="42"/>
      <c r="F273" s="42"/>
      <c r="G273" s="42"/>
      <c r="H273" s="42"/>
      <c r="I273" s="42"/>
      <c r="J273" s="42"/>
      <c r="K273" s="42"/>
      <c r="L273" s="42"/>
      <c r="M273" s="42"/>
      <c r="N273" s="42"/>
    </row>
    <row r="274" spans="1:14" x14ac:dyDescent="0.25">
      <c r="A274" s="42"/>
      <c r="B274" s="42"/>
      <c r="C274" s="42"/>
      <c r="D274" s="42"/>
      <c r="E274" s="42"/>
      <c r="F274" s="42"/>
      <c r="G274" s="42"/>
      <c r="H274" s="42"/>
      <c r="I274" s="42"/>
      <c r="J274" s="42"/>
      <c r="K274" s="42"/>
      <c r="L274" s="42"/>
      <c r="M274" s="42"/>
      <c r="N274" s="42"/>
    </row>
    <row r="275" spans="1:14" x14ac:dyDescent="0.25">
      <c r="A275" s="42"/>
      <c r="B275" s="42"/>
      <c r="C275" s="42"/>
      <c r="D275" s="42"/>
      <c r="E275" s="42"/>
      <c r="F275" s="42"/>
      <c r="G275" s="42"/>
      <c r="H275" s="42"/>
      <c r="I275" s="42"/>
      <c r="J275" s="42"/>
      <c r="K275" s="42"/>
      <c r="L275" s="42"/>
      <c r="M275" s="42"/>
      <c r="N275" s="42"/>
    </row>
    <row r="276" spans="1:14" x14ac:dyDescent="0.25">
      <c r="A276" s="42"/>
      <c r="B276" s="42"/>
      <c r="C276" s="42"/>
      <c r="D276" s="42"/>
      <c r="E276" s="42"/>
      <c r="F276" s="42"/>
      <c r="G276" s="42"/>
      <c r="H276" s="42"/>
      <c r="I276" s="42"/>
      <c r="J276" s="42"/>
      <c r="K276" s="42"/>
      <c r="L276" s="42"/>
      <c r="M276" s="42"/>
      <c r="N276" s="42"/>
    </row>
    <row r="277" spans="1:14" x14ac:dyDescent="0.25">
      <c r="A277" s="42"/>
      <c r="B277" s="42"/>
      <c r="C277" s="42"/>
      <c r="D277" s="42"/>
      <c r="E277" s="42"/>
      <c r="F277" s="42"/>
      <c r="G277" s="42"/>
      <c r="H277" s="42"/>
      <c r="I277" s="42"/>
      <c r="J277" s="42"/>
      <c r="K277" s="42"/>
      <c r="L277" s="42"/>
      <c r="M277" s="42"/>
      <c r="N277" s="42"/>
    </row>
    <row r="278" spans="1:14" x14ac:dyDescent="0.25">
      <c r="A278" s="42"/>
      <c r="B278" s="42"/>
      <c r="C278" s="42"/>
      <c r="D278" s="42"/>
      <c r="E278" s="42"/>
      <c r="F278" s="42"/>
      <c r="G278" s="42"/>
      <c r="H278" s="42"/>
      <c r="I278" s="42"/>
      <c r="J278" s="42"/>
      <c r="K278" s="42"/>
      <c r="L278" s="42"/>
      <c r="M278" s="42"/>
      <c r="N278" s="42"/>
    </row>
    <row r="279" spans="1:14" x14ac:dyDescent="0.25">
      <c r="A279" s="42"/>
      <c r="B279" s="42"/>
      <c r="C279" s="42"/>
      <c r="D279" s="42"/>
      <c r="E279" s="42"/>
      <c r="F279" s="42"/>
      <c r="G279" s="42"/>
      <c r="H279" s="42"/>
      <c r="I279" s="42"/>
      <c r="J279" s="42"/>
      <c r="K279" s="42"/>
      <c r="L279" s="42"/>
      <c r="M279" s="42"/>
      <c r="N279" s="42"/>
    </row>
    <row r="280" spans="1:14" x14ac:dyDescent="0.25">
      <c r="A280" s="42"/>
      <c r="B280" s="42"/>
      <c r="C280" s="42"/>
      <c r="D280" s="42"/>
      <c r="E280" s="42"/>
      <c r="F280" s="42"/>
      <c r="G280" s="42"/>
      <c r="H280" s="42"/>
      <c r="I280" s="42"/>
      <c r="J280" s="42"/>
      <c r="K280" s="42"/>
      <c r="L280" s="42"/>
      <c r="M280" s="42"/>
      <c r="N280" s="42"/>
    </row>
    <row r="281" spans="1:14" x14ac:dyDescent="0.25">
      <c r="A281" s="42"/>
      <c r="B281" s="42"/>
      <c r="C281" s="42"/>
      <c r="D281" s="42"/>
      <c r="E281" s="42"/>
      <c r="F281" s="42"/>
      <c r="G281" s="42"/>
      <c r="H281" s="42"/>
      <c r="I281" s="42"/>
      <c r="J281" s="42"/>
      <c r="K281" s="42"/>
      <c r="L281" s="42"/>
      <c r="M281" s="42"/>
      <c r="N281" s="42"/>
    </row>
    <row r="282" spans="1:14" x14ac:dyDescent="0.25">
      <c r="A282" s="42"/>
      <c r="B282" s="42"/>
      <c r="C282" s="42"/>
      <c r="D282" s="42"/>
      <c r="E282" s="42"/>
      <c r="F282" s="42"/>
      <c r="G282" s="42"/>
      <c r="H282" s="42"/>
      <c r="I282" s="42"/>
      <c r="J282" s="42"/>
      <c r="K282" s="42"/>
      <c r="L282" s="42"/>
      <c r="M282" s="42"/>
      <c r="N282" s="42"/>
    </row>
    <row r="283" spans="1:14" x14ac:dyDescent="0.25">
      <c r="A283" s="42"/>
      <c r="B283" s="42"/>
      <c r="C283" s="42"/>
      <c r="D283" s="42"/>
      <c r="E283" s="42"/>
      <c r="F283" s="42"/>
      <c r="G283" s="42"/>
      <c r="H283" s="42"/>
      <c r="I283" s="42"/>
      <c r="J283" s="42"/>
      <c r="K283" s="42"/>
      <c r="L283" s="42"/>
      <c r="M283" s="42"/>
      <c r="N283" s="42"/>
    </row>
    <row r="284" spans="1:14" x14ac:dyDescent="0.25">
      <c r="A284" s="42"/>
      <c r="B284" s="42"/>
      <c r="C284" s="42"/>
      <c r="D284" s="42"/>
      <c r="E284" s="42"/>
      <c r="F284" s="42"/>
      <c r="G284" s="42"/>
      <c r="H284" s="42"/>
      <c r="I284" s="42"/>
      <c r="J284" s="42"/>
      <c r="K284" s="42"/>
      <c r="L284" s="42"/>
      <c r="M284" s="42"/>
      <c r="N284" s="42"/>
    </row>
    <row r="285" spans="1:14" x14ac:dyDescent="0.25">
      <c r="A285" s="42"/>
      <c r="B285" s="42"/>
      <c r="C285" s="42"/>
      <c r="D285" s="42"/>
      <c r="E285" s="42"/>
      <c r="F285" s="42"/>
      <c r="G285" s="42"/>
      <c r="H285" s="42"/>
      <c r="I285" s="42"/>
      <c r="J285" s="42"/>
      <c r="K285" s="42"/>
      <c r="L285" s="42"/>
      <c r="M285" s="42"/>
      <c r="N285" s="42"/>
    </row>
    <row r="286" spans="1:14" x14ac:dyDescent="0.25">
      <c r="A286" s="42"/>
      <c r="B286" s="42"/>
      <c r="C286" s="42"/>
      <c r="D286" s="42"/>
      <c r="E286" s="42"/>
      <c r="F286" s="42"/>
      <c r="G286" s="42"/>
      <c r="H286" s="42"/>
      <c r="I286" s="42"/>
      <c r="J286" s="42"/>
      <c r="K286" s="42"/>
      <c r="L286" s="42"/>
      <c r="M286" s="42"/>
      <c r="N286" s="42"/>
    </row>
    <row r="287" spans="1:14" x14ac:dyDescent="0.25">
      <c r="A287" s="42"/>
      <c r="B287" s="42"/>
      <c r="C287" s="42"/>
      <c r="D287" s="42"/>
      <c r="E287" s="42"/>
      <c r="F287" s="42"/>
      <c r="G287" s="42"/>
      <c r="H287" s="42"/>
      <c r="I287" s="42"/>
      <c r="J287" s="42"/>
      <c r="K287" s="42"/>
      <c r="L287" s="42"/>
      <c r="M287" s="42"/>
      <c r="N287" s="42"/>
    </row>
    <row r="288" spans="1:14" x14ac:dyDescent="0.25">
      <c r="A288" s="42"/>
      <c r="B288" s="42"/>
      <c r="C288" s="42"/>
      <c r="D288" s="42"/>
      <c r="E288" s="42"/>
      <c r="F288" s="42"/>
      <c r="G288" s="42"/>
      <c r="H288" s="42"/>
      <c r="I288" s="42"/>
      <c r="J288" s="42"/>
      <c r="K288" s="42"/>
      <c r="L288" s="42"/>
      <c r="M288" s="42"/>
      <c r="N288" s="42"/>
    </row>
    <row r="289" spans="1:14" x14ac:dyDescent="0.25">
      <c r="A289" s="42"/>
      <c r="B289" s="42"/>
      <c r="C289" s="42"/>
      <c r="D289" s="42"/>
      <c r="E289" s="42"/>
      <c r="F289" s="42"/>
      <c r="G289" s="42"/>
      <c r="H289" s="42"/>
      <c r="I289" s="42"/>
      <c r="J289" s="42"/>
      <c r="K289" s="42"/>
      <c r="L289" s="42"/>
      <c r="M289" s="42"/>
      <c r="N289" s="42"/>
    </row>
    <row r="290" spans="1:14" x14ac:dyDescent="0.25">
      <c r="A290" s="42"/>
      <c r="B290" s="42"/>
      <c r="C290" s="42"/>
      <c r="D290" s="42"/>
      <c r="E290" s="42"/>
      <c r="F290" s="42"/>
      <c r="G290" s="42"/>
      <c r="H290" s="42"/>
      <c r="I290" s="42"/>
      <c r="J290" s="42"/>
      <c r="K290" s="42"/>
      <c r="L290" s="42"/>
      <c r="M290" s="42"/>
      <c r="N290" s="42"/>
    </row>
    <row r="291" spans="1:14" x14ac:dyDescent="0.25">
      <c r="A291" s="42"/>
      <c r="B291" s="42"/>
      <c r="C291" s="42"/>
      <c r="D291" s="42"/>
      <c r="E291" s="42"/>
      <c r="F291" s="42"/>
      <c r="G291" s="42"/>
      <c r="H291" s="42"/>
      <c r="I291" s="42"/>
      <c r="J291" s="42"/>
      <c r="K291" s="42"/>
      <c r="L291" s="42"/>
      <c r="M291" s="42"/>
      <c r="N291" s="42"/>
    </row>
    <row r="292" spans="1:14" x14ac:dyDescent="0.25">
      <c r="A292" s="42"/>
      <c r="B292" s="42"/>
      <c r="C292" s="42"/>
      <c r="D292" s="42"/>
      <c r="E292" s="42"/>
      <c r="F292" s="42"/>
      <c r="G292" s="42"/>
      <c r="H292" s="42"/>
      <c r="I292" s="42"/>
      <c r="J292" s="42"/>
      <c r="K292" s="42"/>
      <c r="L292" s="42"/>
      <c r="M292" s="42"/>
      <c r="N292" s="42"/>
    </row>
    <row r="293" spans="1:14" x14ac:dyDescent="0.25">
      <c r="A293" s="42"/>
      <c r="B293" s="42"/>
      <c r="C293" s="42"/>
      <c r="D293" s="42"/>
      <c r="E293" s="42"/>
      <c r="F293" s="42"/>
      <c r="G293" s="42"/>
      <c r="H293" s="42"/>
      <c r="I293" s="42"/>
      <c r="J293" s="42"/>
      <c r="K293" s="42"/>
      <c r="L293" s="42"/>
      <c r="M293" s="42"/>
      <c r="N293" s="42"/>
    </row>
    <row r="294" spans="1:14" x14ac:dyDescent="0.25">
      <c r="A294" s="42"/>
      <c r="B294" s="42"/>
      <c r="C294" s="42"/>
      <c r="D294" s="42"/>
      <c r="E294" s="42"/>
      <c r="F294" s="42"/>
      <c r="G294" s="42"/>
      <c r="H294" s="42"/>
      <c r="I294" s="42"/>
      <c r="J294" s="42"/>
      <c r="K294" s="42"/>
      <c r="L294" s="42"/>
      <c r="M294" s="42"/>
      <c r="N294" s="42"/>
    </row>
    <row r="295" spans="1:14" x14ac:dyDescent="0.25">
      <c r="A295" s="42"/>
      <c r="B295" s="42"/>
      <c r="C295" s="42"/>
      <c r="D295" s="42"/>
      <c r="E295" s="42"/>
      <c r="F295" s="42"/>
      <c r="G295" s="42"/>
      <c r="H295" s="42"/>
      <c r="I295" s="42"/>
      <c r="J295" s="42"/>
      <c r="K295" s="42"/>
      <c r="L295" s="42"/>
      <c r="M295" s="42"/>
      <c r="N295" s="42"/>
    </row>
    <row r="296" spans="1:14" x14ac:dyDescent="0.25">
      <c r="A296" s="42"/>
      <c r="B296" s="42"/>
      <c r="C296" s="42"/>
      <c r="D296" s="42"/>
      <c r="E296" s="42"/>
      <c r="F296" s="42"/>
      <c r="G296" s="42"/>
      <c r="H296" s="42"/>
      <c r="I296" s="42"/>
      <c r="J296" s="42"/>
      <c r="K296" s="42"/>
      <c r="L296" s="42"/>
      <c r="M296" s="42"/>
      <c r="N296" s="42"/>
    </row>
    <row r="297" spans="1:14" x14ac:dyDescent="0.25">
      <c r="A297" s="42"/>
      <c r="B297" s="42"/>
      <c r="C297" s="42"/>
      <c r="D297" s="42"/>
      <c r="E297" s="42"/>
      <c r="F297" s="42"/>
      <c r="G297" s="42"/>
      <c r="H297" s="42"/>
      <c r="I297" s="42"/>
      <c r="J297" s="42"/>
      <c r="K297" s="42"/>
      <c r="L297" s="42"/>
      <c r="M297" s="42"/>
      <c r="N297" s="42"/>
    </row>
    <row r="298" spans="1:14" x14ac:dyDescent="0.25">
      <c r="A298" s="42"/>
      <c r="B298" s="42"/>
      <c r="C298" s="42"/>
      <c r="D298" s="42"/>
      <c r="E298" s="42"/>
      <c r="F298" s="42"/>
      <c r="G298" s="42"/>
      <c r="H298" s="42"/>
      <c r="I298" s="42"/>
      <c r="J298" s="42"/>
      <c r="K298" s="42"/>
      <c r="L298" s="42"/>
      <c r="M298" s="42"/>
      <c r="N298" s="42"/>
    </row>
    <row r="299" spans="1:14" x14ac:dyDescent="0.25">
      <c r="A299" s="42"/>
      <c r="B299" s="42"/>
      <c r="C299" s="42"/>
      <c r="D299" s="42"/>
      <c r="E299" s="42"/>
      <c r="F299" s="42"/>
      <c r="G299" s="42"/>
      <c r="H299" s="42"/>
      <c r="I299" s="42"/>
      <c r="J299" s="42"/>
      <c r="K299" s="42"/>
      <c r="L299" s="42"/>
      <c r="M299" s="42"/>
      <c r="N299" s="42"/>
    </row>
    <row r="300" spans="1:14" x14ac:dyDescent="0.25">
      <c r="A300" s="42"/>
      <c r="B300" s="42"/>
      <c r="C300" s="42"/>
      <c r="D300" s="42"/>
      <c r="E300" s="42"/>
      <c r="F300" s="42"/>
      <c r="G300" s="42"/>
      <c r="H300" s="42"/>
      <c r="I300" s="42"/>
      <c r="J300" s="42"/>
      <c r="K300" s="42"/>
      <c r="L300" s="42"/>
      <c r="M300" s="42"/>
      <c r="N300" s="42"/>
    </row>
    <row r="301" spans="1:14" x14ac:dyDescent="0.25">
      <c r="A301" s="42"/>
      <c r="B301" s="42"/>
      <c r="C301" s="42"/>
      <c r="D301" s="42"/>
      <c r="E301" s="42"/>
      <c r="F301" s="42"/>
      <c r="G301" s="42"/>
      <c r="H301" s="42"/>
      <c r="I301" s="42"/>
      <c r="J301" s="42"/>
      <c r="K301" s="42"/>
      <c r="L301" s="42"/>
      <c r="M301" s="42"/>
      <c r="N301" s="42"/>
    </row>
    <row r="302" spans="1:14" x14ac:dyDescent="0.25">
      <c r="A302" s="42"/>
      <c r="B302" s="42"/>
      <c r="C302" s="42"/>
      <c r="D302" s="42"/>
      <c r="E302" s="42"/>
      <c r="F302" s="42"/>
      <c r="G302" s="42"/>
      <c r="H302" s="42"/>
      <c r="I302" s="42"/>
      <c r="J302" s="42"/>
      <c r="K302" s="42"/>
      <c r="L302" s="42"/>
      <c r="M302" s="42"/>
      <c r="N302" s="42"/>
    </row>
    <row r="303" spans="1:14" x14ac:dyDescent="0.25">
      <c r="A303" s="42"/>
      <c r="B303" s="42"/>
      <c r="C303" s="42"/>
      <c r="D303" s="42"/>
      <c r="E303" s="42"/>
      <c r="F303" s="42"/>
      <c r="G303" s="42"/>
      <c r="H303" s="42"/>
      <c r="I303" s="42"/>
      <c r="J303" s="42"/>
      <c r="K303" s="42"/>
      <c r="L303" s="42"/>
      <c r="M303" s="42"/>
      <c r="N303" s="42"/>
    </row>
    <row r="304" spans="1:14" x14ac:dyDescent="0.25">
      <c r="A304" s="42"/>
      <c r="B304" s="42"/>
      <c r="C304" s="42"/>
      <c r="D304" s="42"/>
      <c r="E304" s="42"/>
      <c r="F304" s="42"/>
      <c r="G304" s="42"/>
      <c r="H304" s="42"/>
      <c r="I304" s="42"/>
      <c r="J304" s="42"/>
      <c r="K304" s="42"/>
      <c r="L304" s="42"/>
      <c r="M304" s="42"/>
      <c r="N304" s="42"/>
    </row>
    <row r="305" spans="1:14" x14ac:dyDescent="0.25">
      <c r="A305" s="42"/>
      <c r="B305" s="42"/>
      <c r="C305" s="42"/>
      <c r="D305" s="42"/>
      <c r="E305" s="42"/>
      <c r="F305" s="42"/>
      <c r="G305" s="42"/>
      <c r="H305" s="42"/>
      <c r="I305" s="42"/>
      <c r="J305" s="42"/>
      <c r="K305" s="42"/>
      <c r="L305" s="42"/>
      <c r="M305" s="42"/>
      <c r="N305" s="42"/>
    </row>
    <row r="306" spans="1:14" x14ac:dyDescent="0.25">
      <c r="A306" s="42"/>
      <c r="B306" s="42"/>
      <c r="C306" s="42"/>
      <c r="D306" s="42"/>
      <c r="E306" s="42"/>
      <c r="F306" s="42"/>
      <c r="G306" s="42"/>
      <c r="H306" s="42"/>
      <c r="I306" s="42"/>
      <c r="J306" s="42"/>
      <c r="K306" s="42"/>
      <c r="L306" s="42"/>
      <c r="M306" s="42"/>
      <c r="N306" s="42"/>
    </row>
    <row r="307" spans="1:14" x14ac:dyDescent="0.25">
      <c r="A307" s="42"/>
      <c r="B307" s="42"/>
      <c r="C307" s="42"/>
      <c r="D307" s="42"/>
      <c r="E307" s="42"/>
      <c r="F307" s="42"/>
      <c r="G307" s="42"/>
      <c r="H307" s="42"/>
      <c r="I307" s="42"/>
      <c r="J307" s="42"/>
      <c r="K307" s="42"/>
      <c r="L307" s="42"/>
      <c r="M307" s="42"/>
      <c r="N307" s="42"/>
    </row>
    <row r="308" spans="1:14" x14ac:dyDescent="0.25">
      <c r="A308" s="42"/>
      <c r="B308" s="42"/>
      <c r="C308" s="42"/>
      <c r="D308" s="42"/>
      <c r="E308" s="42"/>
      <c r="F308" s="42"/>
      <c r="G308" s="42"/>
      <c r="H308" s="42"/>
      <c r="I308" s="42"/>
      <c r="J308" s="42"/>
      <c r="K308" s="42"/>
      <c r="L308" s="42"/>
      <c r="M308" s="42"/>
      <c r="N308" s="42"/>
    </row>
    <row r="309" spans="1:14" x14ac:dyDescent="0.25">
      <c r="A309" s="42"/>
      <c r="B309" s="42"/>
      <c r="C309" s="42"/>
      <c r="D309" s="42"/>
      <c r="E309" s="42"/>
      <c r="F309" s="42"/>
      <c r="G309" s="42"/>
      <c r="H309" s="42"/>
      <c r="I309" s="42"/>
      <c r="J309" s="42"/>
      <c r="K309" s="42"/>
      <c r="L309" s="42"/>
      <c r="M309" s="42"/>
      <c r="N309" s="42"/>
    </row>
    <row r="310" spans="1:14" x14ac:dyDescent="0.25">
      <c r="A310" s="42"/>
      <c r="B310" s="42"/>
      <c r="C310" s="42"/>
      <c r="D310" s="42"/>
      <c r="E310" s="42"/>
      <c r="F310" s="42"/>
      <c r="G310" s="42"/>
      <c r="H310" s="42"/>
      <c r="I310" s="42"/>
      <c r="J310" s="42"/>
      <c r="K310" s="42"/>
      <c r="L310" s="42"/>
      <c r="M310" s="42"/>
      <c r="N310" s="42"/>
    </row>
    <row r="311" spans="1:14" x14ac:dyDescent="0.25">
      <c r="A311" s="42"/>
      <c r="B311" s="42"/>
      <c r="C311" s="42"/>
      <c r="D311" s="42"/>
      <c r="E311" s="42"/>
      <c r="F311" s="42"/>
      <c r="G311" s="42"/>
      <c r="H311" s="42"/>
      <c r="I311" s="42"/>
      <c r="J311" s="42"/>
      <c r="K311" s="42"/>
      <c r="L311" s="42"/>
      <c r="M311" s="42"/>
      <c r="N311" s="42"/>
    </row>
    <row r="312" spans="1:14" x14ac:dyDescent="0.25">
      <c r="A312" s="42"/>
      <c r="B312" s="42"/>
      <c r="C312" s="42"/>
      <c r="D312" s="42"/>
      <c r="E312" s="42"/>
      <c r="F312" s="42"/>
      <c r="G312" s="42"/>
      <c r="H312" s="42"/>
      <c r="I312" s="42"/>
      <c r="J312" s="42"/>
      <c r="K312" s="42"/>
      <c r="L312" s="42"/>
      <c r="M312" s="42"/>
      <c r="N312" s="42"/>
    </row>
    <row r="313" spans="1:14" x14ac:dyDescent="0.25">
      <c r="A313" s="42"/>
      <c r="B313" s="42"/>
      <c r="C313" s="42"/>
      <c r="D313" s="42"/>
      <c r="E313" s="42"/>
      <c r="F313" s="42"/>
      <c r="G313" s="42"/>
      <c r="H313" s="42"/>
      <c r="I313" s="42"/>
      <c r="J313" s="42"/>
      <c r="K313" s="42"/>
      <c r="L313" s="42"/>
      <c r="M313" s="42"/>
      <c r="N313" s="42"/>
    </row>
    <row r="314" spans="1:14" x14ac:dyDescent="0.25">
      <c r="A314" s="42"/>
      <c r="B314" s="42"/>
      <c r="C314" s="42"/>
      <c r="D314" s="42"/>
      <c r="E314" s="42"/>
      <c r="F314" s="42"/>
      <c r="G314" s="42"/>
      <c r="H314" s="42"/>
      <c r="I314" s="42"/>
      <c r="J314" s="42"/>
      <c r="K314" s="42"/>
      <c r="L314" s="42"/>
      <c r="M314" s="42"/>
      <c r="N314" s="42"/>
    </row>
    <row r="315" spans="1:14" x14ac:dyDescent="0.25">
      <c r="A315" s="42"/>
      <c r="B315" s="42"/>
      <c r="C315" s="42"/>
      <c r="D315" s="42"/>
      <c r="E315" s="42"/>
      <c r="F315" s="42"/>
      <c r="G315" s="42"/>
      <c r="H315" s="42"/>
      <c r="I315" s="42"/>
      <c r="J315" s="42"/>
      <c r="K315" s="42"/>
      <c r="L315" s="42"/>
      <c r="M315" s="42"/>
      <c r="N315" s="42"/>
    </row>
    <row r="316" spans="1:14" x14ac:dyDescent="0.25">
      <c r="A316" s="42"/>
      <c r="B316" s="42"/>
      <c r="C316" s="42"/>
      <c r="D316" s="42"/>
      <c r="E316" s="42"/>
      <c r="F316" s="42"/>
      <c r="G316" s="42"/>
      <c r="H316" s="42"/>
      <c r="I316" s="42"/>
      <c r="J316" s="42"/>
      <c r="K316" s="42"/>
      <c r="L316" s="42"/>
      <c r="M316" s="42"/>
      <c r="N316" s="42"/>
    </row>
    <row r="317" spans="1:14" x14ac:dyDescent="0.25">
      <c r="A317" s="42"/>
      <c r="B317" s="42"/>
      <c r="C317" s="42"/>
      <c r="D317" s="42"/>
      <c r="E317" s="42"/>
      <c r="F317" s="42"/>
      <c r="G317" s="42"/>
      <c r="H317" s="42"/>
      <c r="I317" s="42"/>
      <c r="J317" s="42"/>
      <c r="K317" s="42"/>
      <c r="L317" s="42"/>
      <c r="M317" s="42"/>
      <c r="N317" s="42"/>
    </row>
    <row r="318" spans="1:14" x14ac:dyDescent="0.25">
      <c r="A318" s="42"/>
      <c r="B318" s="42"/>
      <c r="C318" s="42"/>
      <c r="D318" s="42"/>
      <c r="E318" s="42"/>
      <c r="F318" s="42"/>
      <c r="G318" s="42"/>
      <c r="H318" s="42"/>
      <c r="I318" s="42"/>
      <c r="J318" s="42"/>
      <c r="K318" s="42"/>
      <c r="L318" s="42"/>
      <c r="M318" s="42"/>
      <c r="N318" s="42"/>
    </row>
    <row r="319" spans="1:14" x14ac:dyDescent="0.25">
      <c r="A319" s="42"/>
      <c r="B319" s="42"/>
      <c r="C319" s="42"/>
      <c r="D319" s="42"/>
      <c r="E319" s="42"/>
      <c r="F319" s="42"/>
      <c r="G319" s="42"/>
      <c r="H319" s="42"/>
      <c r="I319" s="42"/>
      <c r="J319" s="42"/>
      <c r="K319" s="42"/>
      <c r="L319" s="42"/>
      <c r="M319" s="42"/>
      <c r="N319" s="42"/>
    </row>
    <row r="320" spans="1:14" x14ac:dyDescent="0.25">
      <c r="A320" s="42"/>
      <c r="B320" s="42"/>
      <c r="C320" s="42"/>
      <c r="D320" s="42"/>
      <c r="E320" s="42"/>
      <c r="F320" s="42"/>
      <c r="G320" s="42"/>
      <c r="H320" s="42"/>
      <c r="I320" s="42"/>
      <c r="J320" s="42"/>
      <c r="K320" s="42"/>
      <c r="L320" s="42"/>
      <c r="M320" s="42"/>
      <c r="N320" s="42"/>
    </row>
    <row r="321" spans="1:14" x14ac:dyDescent="0.25">
      <c r="A321" s="42"/>
      <c r="B321" s="42"/>
      <c r="C321" s="42"/>
      <c r="D321" s="42"/>
      <c r="E321" s="42"/>
      <c r="F321" s="42"/>
      <c r="G321" s="42"/>
      <c r="H321" s="42"/>
      <c r="I321" s="42"/>
      <c r="J321" s="42"/>
      <c r="K321" s="42"/>
      <c r="L321" s="42"/>
      <c r="M321" s="42"/>
      <c r="N321" s="42"/>
    </row>
    <row r="322" spans="1:14" x14ac:dyDescent="0.25">
      <c r="A322" s="42"/>
      <c r="B322" s="42"/>
      <c r="C322" s="42"/>
      <c r="D322" s="42"/>
      <c r="E322" s="42"/>
      <c r="F322" s="42"/>
      <c r="G322" s="42"/>
      <c r="H322" s="42"/>
      <c r="I322" s="42"/>
      <c r="J322" s="42"/>
      <c r="K322" s="42"/>
      <c r="L322" s="42"/>
      <c r="M322" s="42"/>
      <c r="N322" s="42"/>
    </row>
    <row r="323" spans="1:14" x14ac:dyDescent="0.25">
      <c r="A323" s="42"/>
      <c r="B323" s="42"/>
      <c r="C323" s="42"/>
      <c r="D323" s="42"/>
      <c r="E323" s="42"/>
      <c r="F323" s="42"/>
      <c r="G323" s="42"/>
      <c r="H323" s="42"/>
      <c r="I323" s="42"/>
      <c r="J323" s="42"/>
      <c r="K323" s="42"/>
      <c r="L323" s="42"/>
      <c r="M323" s="42"/>
      <c r="N323" s="42"/>
    </row>
    <row r="324" spans="1:14" x14ac:dyDescent="0.25">
      <c r="A324" s="42"/>
      <c r="B324" s="42"/>
      <c r="C324" s="42"/>
      <c r="D324" s="42"/>
      <c r="E324" s="42"/>
      <c r="F324" s="42"/>
      <c r="G324" s="42"/>
      <c r="H324" s="42"/>
      <c r="I324" s="42"/>
      <c r="J324" s="42"/>
      <c r="K324" s="42"/>
      <c r="L324" s="42"/>
      <c r="M324" s="42"/>
      <c r="N324" s="42"/>
    </row>
    <row r="325" spans="1:14" x14ac:dyDescent="0.25">
      <c r="A325" s="42"/>
      <c r="B325" s="42"/>
      <c r="C325" s="42"/>
      <c r="D325" s="42"/>
      <c r="E325" s="42"/>
      <c r="F325" s="42"/>
      <c r="G325" s="42"/>
      <c r="H325" s="42"/>
      <c r="I325" s="42"/>
      <c r="J325" s="42"/>
      <c r="K325" s="42"/>
      <c r="L325" s="42"/>
      <c r="M325" s="42"/>
      <c r="N325" s="42"/>
    </row>
  </sheetData>
  <sheetProtection algorithmName="SHA-512" hashValue="PigB/Q21406hOKq1q8s4CypYsYpaB1uaRmDCx19ufyl+7IeFaPivWj6koGvuMvEftaG9IXGs/uJCC+SRh+9/0w==" saltValue="cmmolkfaQohdG01YUJIASg==" spinCount="100000" sheet="1" objects="1" scenarios="1" selectLockedCells="1"/>
  <protectedRanges>
    <protectedRange sqref="I122:J122" name="Intervalo3"/>
    <protectedRange sqref="D22:E29 G22:J29" name="Anuidades"/>
    <protectedRange sqref="K54:M56 E67:J69 H86 M86 D88:G90 K88:L90 D77:D79 F77:G79 J77:J79 I77:I78 R86 P88:Q90" name="Intervalo2"/>
  </protectedRanges>
  <mergeCells count="458">
    <mergeCell ref="G28:H28"/>
    <mergeCell ref="I39:J39"/>
    <mergeCell ref="A153:N153"/>
    <mergeCell ref="H156:I156"/>
    <mergeCell ref="B26:C26"/>
    <mergeCell ref="B25:C25"/>
    <mergeCell ref="I28:J28"/>
    <mergeCell ref="D2:M2"/>
    <mergeCell ref="K120:M120"/>
    <mergeCell ref="K125:M125"/>
    <mergeCell ref="B119:J119"/>
    <mergeCell ref="B125:J125"/>
    <mergeCell ref="K124:M124"/>
    <mergeCell ref="I117:J117"/>
    <mergeCell ref="I118:J118"/>
    <mergeCell ref="I120:J120"/>
    <mergeCell ref="B122:G122"/>
    <mergeCell ref="I122:J122"/>
    <mergeCell ref="K122:M122"/>
    <mergeCell ref="K20:M21"/>
    <mergeCell ref="K29:M29"/>
    <mergeCell ref="K28:M28"/>
    <mergeCell ref="K27:M27"/>
    <mergeCell ref="B27:C27"/>
    <mergeCell ref="B196:J196"/>
    <mergeCell ref="A173:C173"/>
    <mergeCell ref="E173:G173"/>
    <mergeCell ref="H173:I173"/>
    <mergeCell ref="J173:L173"/>
    <mergeCell ref="K52:M52"/>
    <mergeCell ref="A171:B171"/>
    <mergeCell ref="C171:D171"/>
    <mergeCell ref="E171:F171"/>
    <mergeCell ref="H171:I171"/>
    <mergeCell ref="J171:K171"/>
    <mergeCell ref="A172:B172"/>
    <mergeCell ref="C172:D172"/>
    <mergeCell ref="E172:F172"/>
    <mergeCell ref="H172:I172"/>
    <mergeCell ref="J172:K172"/>
    <mergeCell ref="A167:L167"/>
    <mergeCell ref="C170:D170"/>
    <mergeCell ref="B90:C90"/>
    <mergeCell ref="B86:C86"/>
    <mergeCell ref="B115:M115"/>
    <mergeCell ref="I116:J116"/>
    <mergeCell ref="B91:E91"/>
    <mergeCell ref="F77:G77"/>
    <mergeCell ref="A4:N4"/>
    <mergeCell ref="K55:M55"/>
    <mergeCell ref="G23:H23"/>
    <mergeCell ref="I23:J23"/>
    <mergeCell ref="G22:H22"/>
    <mergeCell ref="I22:J22"/>
    <mergeCell ref="D21:E21"/>
    <mergeCell ref="G21:H21"/>
    <mergeCell ref="G26:H26"/>
    <mergeCell ref="I26:J26"/>
    <mergeCell ref="B19:J19"/>
    <mergeCell ref="B20:C21"/>
    <mergeCell ref="B29:C29"/>
    <mergeCell ref="B28:C28"/>
    <mergeCell ref="B24:C24"/>
    <mergeCell ref="B23:C23"/>
    <mergeCell ref="G24:H24"/>
    <mergeCell ref="B22:C22"/>
    <mergeCell ref="D20:E20"/>
    <mergeCell ref="K26:M26"/>
    <mergeCell ref="K25:M25"/>
    <mergeCell ref="K24:M24"/>
    <mergeCell ref="K23:M23"/>
    <mergeCell ref="K22:M22"/>
    <mergeCell ref="I29:J29"/>
    <mergeCell ref="F20:F21"/>
    <mergeCell ref="I20:J21"/>
    <mergeCell ref="B7:M11"/>
    <mergeCell ref="G20:H20"/>
    <mergeCell ref="I24:J24"/>
    <mergeCell ref="J170:K170"/>
    <mergeCell ref="H66:J66"/>
    <mergeCell ref="B67:D67"/>
    <mergeCell ref="E67:G67"/>
    <mergeCell ref="J158:L158"/>
    <mergeCell ref="J161:L161"/>
    <mergeCell ref="J162:L162"/>
    <mergeCell ref="J163:L163"/>
    <mergeCell ref="J159:L159"/>
    <mergeCell ref="J160:L160"/>
    <mergeCell ref="J169:K169"/>
    <mergeCell ref="J157:L157"/>
    <mergeCell ref="K119:M119"/>
    <mergeCell ref="B68:D68"/>
    <mergeCell ref="E68:G68"/>
    <mergeCell ref="C169:D169"/>
    <mergeCell ref="E169:F169"/>
    <mergeCell ref="H77:J77"/>
    <mergeCell ref="G27:H27"/>
    <mergeCell ref="I27:J27"/>
    <mergeCell ref="A170:B170"/>
    <mergeCell ref="F79:G79"/>
    <mergeCell ref="K40:M40"/>
    <mergeCell ref="B41:H41"/>
    <mergeCell ref="I41:J41"/>
    <mergeCell ref="K41:M41"/>
    <mergeCell ref="B76:C76"/>
    <mergeCell ref="B77:C77"/>
    <mergeCell ref="B40:H40"/>
    <mergeCell ref="I40:J40"/>
    <mergeCell ref="K54:M54"/>
    <mergeCell ref="B55:J55"/>
    <mergeCell ref="K56:M56"/>
    <mergeCell ref="K79:M79"/>
    <mergeCell ref="H76:J76"/>
    <mergeCell ref="G29:H29"/>
    <mergeCell ref="H69:J69"/>
    <mergeCell ref="B70:D70"/>
    <mergeCell ref="E70:G70"/>
    <mergeCell ref="H70:J70"/>
    <mergeCell ref="B96:M96"/>
    <mergeCell ref="K78:M78"/>
    <mergeCell ref="F78:G78"/>
    <mergeCell ref="H169:I169"/>
    <mergeCell ref="H78:J78"/>
    <mergeCell ref="K76:M76"/>
    <mergeCell ref="A168:B168"/>
    <mergeCell ref="C168:F168"/>
    <mergeCell ref="H168:K168"/>
    <mergeCell ref="K77:M77"/>
    <mergeCell ref="K117:M117"/>
    <mergeCell ref="B103:H103"/>
    <mergeCell ref="B104:H104"/>
    <mergeCell ref="B105:H105"/>
    <mergeCell ref="B101:H101"/>
    <mergeCell ref="B100:H100"/>
    <mergeCell ref="I101:J101"/>
    <mergeCell ref="K102:M102"/>
    <mergeCell ref="K99:M99"/>
    <mergeCell ref="K100:M100"/>
    <mergeCell ref="H162:I162"/>
    <mergeCell ref="H161:I161"/>
    <mergeCell ref="H160:I160"/>
    <mergeCell ref="H159:I159"/>
    <mergeCell ref="H79:J79"/>
    <mergeCell ref="A158:G158"/>
    <mergeCell ref="E170:F170"/>
    <mergeCell ref="H170:I170"/>
    <mergeCell ref="B197:B201"/>
    <mergeCell ref="G25:H25"/>
    <mergeCell ref="I25:J25"/>
    <mergeCell ref="E66:G66"/>
    <mergeCell ref="B38:H38"/>
    <mergeCell ref="K116:M116"/>
    <mergeCell ref="K80:M80"/>
    <mergeCell ref="B80:J80"/>
    <mergeCell ref="B89:C89"/>
    <mergeCell ref="K39:M39"/>
    <mergeCell ref="I105:J105"/>
    <mergeCell ref="K88:L88"/>
    <mergeCell ref="K91:M91"/>
    <mergeCell ref="I38:J38"/>
    <mergeCell ref="H68:J68"/>
    <mergeCell ref="B69:D69"/>
    <mergeCell ref="E69:G69"/>
    <mergeCell ref="I98:J98"/>
    <mergeCell ref="K98:M98"/>
    <mergeCell ref="B106:H106"/>
    <mergeCell ref="I106:J106"/>
    <mergeCell ref="K106:M106"/>
    <mergeCell ref="C197:D197"/>
    <mergeCell ref="E197:G197"/>
    <mergeCell ref="H197:J197"/>
    <mergeCell ref="K197:M197"/>
    <mergeCell ref="C198:D198"/>
    <mergeCell ref="E198:G198"/>
    <mergeCell ref="H198:J198"/>
    <mergeCell ref="K198:M198"/>
    <mergeCell ref="C199:D199"/>
    <mergeCell ref="E199:G199"/>
    <mergeCell ref="H199:J199"/>
    <mergeCell ref="K199:M199"/>
    <mergeCell ref="H200:J200"/>
    <mergeCell ref="K200:M200"/>
    <mergeCell ref="C201:D201"/>
    <mergeCell ref="E201:G201"/>
    <mergeCell ref="H201:J201"/>
    <mergeCell ref="K201:M201"/>
    <mergeCell ref="K205:M205"/>
    <mergeCell ref="C206:D206"/>
    <mergeCell ref="E206:G206"/>
    <mergeCell ref="H206:J206"/>
    <mergeCell ref="K206:M206"/>
    <mergeCell ref="C200:D200"/>
    <mergeCell ref="E200:G200"/>
    <mergeCell ref="B202:B206"/>
    <mergeCell ref="C202:D202"/>
    <mergeCell ref="E202:G202"/>
    <mergeCell ref="H202:J202"/>
    <mergeCell ref="K202:M202"/>
    <mergeCell ref="C203:D203"/>
    <mergeCell ref="E203:G203"/>
    <mergeCell ref="H203:J203"/>
    <mergeCell ref="K203:M203"/>
    <mergeCell ref="C204:D204"/>
    <mergeCell ref="E204:G204"/>
    <mergeCell ref="H204:J204"/>
    <mergeCell ref="K204:M204"/>
    <mergeCell ref="C205:D205"/>
    <mergeCell ref="E205:G205"/>
    <mergeCell ref="H205:J205"/>
    <mergeCell ref="K210:M210"/>
    <mergeCell ref="C211:D211"/>
    <mergeCell ref="E211:G211"/>
    <mergeCell ref="H211:J211"/>
    <mergeCell ref="K211:M211"/>
    <mergeCell ref="B207:B211"/>
    <mergeCell ref="C207:D207"/>
    <mergeCell ref="E207:G207"/>
    <mergeCell ref="H207:J207"/>
    <mergeCell ref="K207:M207"/>
    <mergeCell ref="C208:D208"/>
    <mergeCell ref="E208:G208"/>
    <mergeCell ref="H208:J208"/>
    <mergeCell ref="K208:M208"/>
    <mergeCell ref="C209:D209"/>
    <mergeCell ref="E209:G209"/>
    <mergeCell ref="H209:J209"/>
    <mergeCell ref="K209:M209"/>
    <mergeCell ref="C210:D210"/>
    <mergeCell ref="E210:G210"/>
    <mergeCell ref="H210:J210"/>
    <mergeCell ref="K215:M215"/>
    <mergeCell ref="C216:D216"/>
    <mergeCell ref="E216:G216"/>
    <mergeCell ref="H216:J216"/>
    <mergeCell ref="K216:M216"/>
    <mergeCell ref="B212:B216"/>
    <mergeCell ref="C212:D212"/>
    <mergeCell ref="E212:G212"/>
    <mergeCell ref="H212:J212"/>
    <mergeCell ref="K212:M212"/>
    <mergeCell ref="C213:D213"/>
    <mergeCell ref="E213:G213"/>
    <mergeCell ref="H213:J213"/>
    <mergeCell ref="K213:M213"/>
    <mergeCell ref="C214:D214"/>
    <mergeCell ref="E214:G214"/>
    <mergeCell ref="H214:J214"/>
    <mergeCell ref="K214:M214"/>
    <mergeCell ref="C215:D215"/>
    <mergeCell ref="E215:G215"/>
    <mergeCell ref="H215:J215"/>
    <mergeCell ref="K220:M220"/>
    <mergeCell ref="C221:D221"/>
    <mergeCell ref="E221:G221"/>
    <mergeCell ref="H221:J221"/>
    <mergeCell ref="K221:M221"/>
    <mergeCell ref="B217:B221"/>
    <mergeCell ref="C217:D217"/>
    <mergeCell ref="E217:G217"/>
    <mergeCell ref="H217:J217"/>
    <mergeCell ref="K217:M217"/>
    <mergeCell ref="C218:D218"/>
    <mergeCell ref="E218:G218"/>
    <mergeCell ref="H218:J218"/>
    <mergeCell ref="K218:M218"/>
    <mergeCell ref="C219:D219"/>
    <mergeCell ref="E219:G219"/>
    <mergeCell ref="H219:J219"/>
    <mergeCell ref="K219:M219"/>
    <mergeCell ref="C220:D220"/>
    <mergeCell ref="E220:G220"/>
    <mergeCell ref="H220:J220"/>
    <mergeCell ref="B222:B226"/>
    <mergeCell ref="C222:D222"/>
    <mergeCell ref="E222:G222"/>
    <mergeCell ref="H222:J222"/>
    <mergeCell ref="K222:M222"/>
    <mergeCell ref="C223:D223"/>
    <mergeCell ref="E223:G223"/>
    <mergeCell ref="H223:J223"/>
    <mergeCell ref="K223:M223"/>
    <mergeCell ref="C224:D224"/>
    <mergeCell ref="E224:G224"/>
    <mergeCell ref="H224:J224"/>
    <mergeCell ref="K224:M224"/>
    <mergeCell ref="C225:D225"/>
    <mergeCell ref="E225:G225"/>
    <mergeCell ref="H225:J225"/>
    <mergeCell ref="K229:M229"/>
    <mergeCell ref="C230:D230"/>
    <mergeCell ref="E230:G230"/>
    <mergeCell ref="H230:J230"/>
    <mergeCell ref="K225:M225"/>
    <mergeCell ref="C226:D226"/>
    <mergeCell ref="E226:G226"/>
    <mergeCell ref="H226:J226"/>
    <mergeCell ref="K226:M226"/>
    <mergeCell ref="B232:D233"/>
    <mergeCell ref="E232:G232"/>
    <mergeCell ref="H232:J232"/>
    <mergeCell ref="K232:M232"/>
    <mergeCell ref="E233:G233"/>
    <mergeCell ref="H233:J233"/>
    <mergeCell ref="K233:M233"/>
    <mergeCell ref="K230:M230"/>
    <mergeCell ref="C231:D231"/>
    <mergeCell ref="E231:G231"/>
    <mergeCell ref="H231:J231"/>
    <mergeCell ref="K231:M231"/>
    <mergeCell ref="B227:B231"/>
    <mergeCell ref="C227:D227"/>
    <mergeCell ref="E227:G227"/>
    <mergeCell ref="H227:J227"/>
    <mergeCell ref="K227:M227"/>
    <mergeCell ref="C228:D228"/>
    <mergeCell ref="E228:G228"/>
    <mergeCell ref="H228:J228"/>
    <mergeCell ref="K228:M228"/>
    <mergeCell ref="C229:D229"/>
    <mergeCell ref="E229:G229"/>
    <mergeCell ref="H229:J229"/>
    <mergeCell ref="K53:M53"/>
    <mergeCell ref="B47:J47"/>
    <mergeCell ref="K47:M47"/>
    <mergeCell ref="B56:J56"/>
    <mergeCell ref="B34:M34"/>
    <mergeCell ref="B35:H35"/>
    <mergeCell ref="I35:J35"/>
    <mergeCell ref="K35:M35"/>
    <mergeCell ref="B36:H36"/>
    <mergeCell ref="I36:J36"/>
    <mergeCell ref="K36:M36"/>
    <mergeCell ref="B37:H37"/>
    <mergeCell ref="B46:G46"/>
    <mergeCell ref="I44:J44"/>
    <mergeCell ref="K44:M44"/>
    <mergeCell ref="I46:J46"/>
    <mergeCell ref="K46:M46"/>
    <mergeCell ref="B43:H43"/>
    <mergeCell ref="I43:J43"/>
    <mergeCell ref="K43:M43"/>
    <mergeCell ref="B45:G45"/>
    <mergeCell ref="I45:J45"/>
    <mergeCell ref="K45:M45"/>
    <mergeCell ref="A157:G157"/>
    <mergeCell ref="D89:E89"/>
    <mergeCell ref="B88:C88"/>
    <mergeCell ref="D86:G86"/>
    <mergeCell ref="I86:L86"/>
    <mergeCell ref="H158:I158"/>
    <mergeCell ref="H157:I157"/>
    <mergeCell ref="I88:J88"/>
    <mergeCell ref="I89:J89"/>
    <mergeCell ref="I90:J90"/>
    <mergeCell ref="I91:J91"/>
    <mergeCell ref="F91:H91"/>
    <mergeCell ref="B102:H102"/>
    <mergeCell ref="I102:J102"/>
    <mergeCell ref="B97:H97"/>
    <mergeCell ref="I97:J97"/>
    <mergeCell ref="K97:M97"/>
    <mergeCell ref="B98:H98"/>
    <mergeCell ref="H67:J67"/>
    <mergeCell ref="B65:J65"/>
    <mergeCell ref="J164:L164"/>
    <mergeCell ref="J156:L156"/>
    <mergeCell ref="K118:M118"/>
    <mergeCell ref="B107:H107"/>
    <mergeCell ref="I107:J107"/>
    <mergeCell ref="K107:M107"/>
    <mergeCell ref="B108:G108"/>
    <mergeCell ref="I108:J108"/>
    <mergeCell ref="K108:M108"/>
    <mergeCell ref="B109:G109"/>
    <mergeCell ref="I109:J109"/>
    <mergeCell ref="A156:G156"/>
    <mergeCell ref="A164:G164"/>
    <mergeCell ref="A163:G163"/>
    <mergeCell ref="A162:G162"/>
    <mergeCell ref="A161:G161"/>
    <mergeCell ref="A160:G160"/>
    <mergeCell ref="A159:G159"/>
    <mergeCell ref="K90:L90"/>
    <mergeCell ref="F88:G88"/>
    <mergeCell ref="H164:I164"/>
    <mergeCell ref="H163:I163"/>
    <mergeCell ref="A6:N6"/>
    <mergeCell ref="A155:L155"/>
    <mergeCell ref="K110:M110"/>
    <mergeCell ref="K103:M103"/>
    <mergeCell ref="B78:C78"/>
    <mergeCell ref="B79:C79"/>
    <mergeCell ref="D79:E79"/>
    <mergeCell ref="D78:E78"/>
    <mergeCell ref="D77:E77"/>
    <mergeCell ref="D76:E76"/>
    <mergeCell ref="F76:G76"/>
    <mergeCell ref="I99:J99"/>
    <mergeCell ref="B99:H99"/>
    <mergeCell ref="I100:J100"/>
    <mergeCell ref="K101:M101"/>
    <mergeCell ref="B52:I52"/>
    <mergeCell ref="B53:J53"/>
    <mergeCell ref="B44:G44"/>
    <mergeCell ref="K57:M57"/>
    <mergeCell ref="I37:J37"/>
    <mergeCell ref="K37:M37"/>
    <mergeCell ref="K38:M38"/>
    <mergeCell ref="B42:H42"/>
    <mergeCell ref="I42:J42"/>
    <mergeCell ref="P91:R91"/>
    <mergeCell ref="B85:R85"/>
    <mergeCell ref="H121:J121"/>
    <mergeCell ref="B121:G121"/>
    <mergeCell ref="K121:M121"/>
    <mergeCell ref="I123:J123"/>
    <mergeCell ref="K123:M123"/>
    <mergeCell ref="B124:G124"/>
    <mergeCell ref="H124:J124"/>
    <mergeCell ref="N86:Q86"/>
    <mergeCell ref="N87:O87"/>
    <mergeCell ref="P87:Q87"/>
    <mergeCell ref="N88:O88"/>
    <mergeCell ref="P88:Q88"/>
    <mergeCell ref="N89:O89"/>
    <mergeCell ref="P89:Q89"/>
    <mergeCell ref="N90:O90"/>
    <mergeCell ref="P90:Q90"/>
    <mergeCell ref="K109:M109"/>
    <mergeCell ref="K104:M104"/>
    <mergeCell ref="K105:M105"/>
    <mergeCell ref="I103:J103"/>
    <mergeCell ref="I104:J104"/>
    <mergeCell ref="B110:J110"/>
    <mergeCell ref="D27:E27"/>
    <mergeCell ref="D25:E25"/>
    <mergeCell ref="D24:E24"/>
    <mergeCell ref="D29:E29"/>
    <mergeCell ref="D28:E28"/>
    <mergeCell ref="D23:E23"/>
    <mergeCell ref="D22:E22"/>
    <mergeCell ref="D26:E26"/>
    <mergeCell ref="N91:O91"/>
    <mergeCell ref="B39:H39"/>
    <mergeCell ref="F89:G89"/>
    <mergeCell ref="F90:G90"/>
    <mergeCell ref="D90:E90"/>
    <mergeCell ref="D87:E87"/>
    <mergeCell ref="F87:G87"/>
    <mergeCell ref="I87:J87"/>
    <mergeCell ref="K87:L87"/>
    <mergeCell ref="D88:E88"/>
    <mergeCell ref="K89:L89"/>
    <mergeCell ref="B57:J57"/>
    <mergeCell ref="B66:D66"/>
    <mergeCell ref="B75:M75"/>
    <mergeCell ref="B54:J54"/>
    <mergeCell ref="K42:M42"/>
  </mergeCells>
  <conditionalFormatting sqref="K22:M22">
    <cfRule type="iconSet" priority="19">
      <iconSet reverse="1">
        <cfvo type="percent" val="0"/>
        <cfvo type="percent" val="33"/>
        <cfvo type="num" val="&quot;$G$22&quot;" gte="0"/>
      </iconSet>
    </cfRule>
  </conditionalFormatting>
  <conditionalFormatting sqref="G23">
    <cfRule type="iconSet" priority="18">
      <iconSet iconSet="3Symbols2" reverse="1">
        <cfvo type="percent" val="0"/>
        <cfvo type="num" val="$K$23" gte="0"/>
        <cfvo type="num" val="$K$23" gte="0"/>
      </iconSet>
    </cfRule>
  </conditionalFormatting>
  <conditionalFormatting sqref="G22:H22">
    <cfRule type="cellIs" dxfId="12" priority="8" operator="greaterThan">
      <formula>666.4</formula>
    </cfRule>
    <cfRule type="iconSet" priority="15">
      <iconSet iconSet="3Symbols2" reverse="1">
        <cfvo type="percent" val="0"/>
        <cfvo type="num" val="$K$22" gte="0"/>
        <cfvo type="num" val="$K$22" gte="0"/>
      </iconSet>
    </cfRule>
  </conditionalFormatting>
  <conditionalFormatting sqref="G24:H24">
    <cfRule type="cellIs" dxfId="11" priority="6" operator="greaterThan">
      <formula>1505.91</formula>
    </cfRule>
    <cfRule type="iconSet" priority="14">
      <iconSet iconSet="3Symbols2" reverse="1">
        <cfvo type="percent" val="0"/>
        <cfvo type="num" val="$K$24" gte="0"/>
        <cfvo type="num" val="$K$24" gte="0"/>
      </iconSet>
    </cfRule>
  </conditionalFormatting>
  <conditionalFormatting sqref="G25:H25">
    <cfRule type="cellIs" dxfId="10" priority="5" operator="greaterThan">
      <formula>2255.46</formula>
    </cfRule>
    <cfRule type="iconSet" priority="13">
      <iconSet iconSet="3Symbols2" reverse="1">
        <cfvo type="percent" val="0"/>
        <cfvo type="num" val="$K$25" gte="0"/>
        <cfvo type="num" val="$K$25" gte="0"/>
      </iconSet>
    </cfRule>
  </conditionalFormatting>
  <conditionalFormatting sqref="G26:H26">
    <cfRule type="cellIs" dxfId="9" priority="4" operator="greaterThan">
      <formula>3005.02</formula>
    </cfRule>
    <cfRule type="iconSet" priority="12">
      <iconSet iconSet="3Symbols2" reverse="1">
        <cfvo type="percent" val="0"/>
        <cfvo type="num" val="$K$26" gte="0"/>
        <cfvo type="num" val="$K$26" gte="0"/>
      </iconSet>
    </cfRule>
  </conditionalFormatting>
  <conditionalFormatting sqref="G27:H27">
    <cfRule type="cellIs" dxfId="8" priority="3" operator="greaterThan">
      <formula>3754.58</formula>
    </cfRule>
    <cfRule type="iconSet" priority="11">
      <iconSet iconSet="3Symbols2" reverse="1">
        <cfvo type="percent" val="0"/>
        <cfvo type="num" val="$K$27" gte="0"/>
        <cfvo type="num" val="$K$27" gte="0"/>
      </iconSet>
    </cfRule>
  </conditionalFormatting>
  <conditionalFormatting sqref="G28:H28">
    <cfRule type="cellIs" dxfId="7" priority="2" operator="greaterThan">
      <formula>4504.14</formula>
    </cfRule>
    <cfRule type="iconSet" priority="10">
      <iconSet iconSet="3Symbols2" reverse="1">
        <cfvo type="percent" val="0"/>
        <cfvo type="num" val="$K$28" gte="0"/>
        <cfvo type="num" val="$K$28" gte="0"/>
      </iconSet>
    </cfRule>
  </conditionalFormatting>
  <conditionalFormatting sqref="G29:H29">
    <cfRule type="cellIs" dxfId="6" priority="1" operator="greaterThan">
      <formula>6003.26</formula>
    </cfRule>
    <cfRule type="iconSet" priority="9">
      <iconSet iconSet="3Symbols2" reverse="1">
        <cfvo type="percent" val="0"/>
        <cfvo type="num" val="$K$29" gte="0"/>
        <cfvo type="num" val="$K$29" gte="0"/>
      </iconSet>
    </cfRule>
  </conditionalFormatting>
  <conditionalFormatting sqref="G23:H23">
    <cfRule type="cellIs" dxfId="5" priority="7" operator="greaterThan">
      <formula>756.34</formula>
    </cfRule>
  </conditionalFormatting>
  <pageMargins left="0.511811024" right="0.511811024" top="0.78740157499999996" bottom="0.78740157499999996" header="0.31496062000000002" footer="0.31496062000000002"/>
  <pageSetup paperSize="9" scale="5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O711"/>
  <sheetViews>
    <sheetView showGridLines="0" zoomScaleNormal="100" zoomScalePageLayoutView="33" workbookViewId="0">
      <pane ySplit="5" topLeftCell="A63" activePane="bottomLeft" state="frozen"/>
      <selection pane="bottomLeft" activeCell="D45" sqref="D45:N45"/>
    </sheetView>
  </sheetViews>
  <sheetFormatPr defaultRowHeight="15" x14ac:dyDescent="0.25"/>
  <cols>
    <col min="14" max="14" width="9.5703125" bestFit="1" customWidth="1"/>
    <col min="15" max="15" width="10.5703125" bestFit="1" customWidth="1"/>
    <col min="16" max="16" width="9.140625" customWidth="1"/>
  </cols>
  <sheetData>
    <row r="1" spans="1:15" s="1" customFormat="1" ht="23.25" customHeight="1" x14ac:dyDescent="0.25">
      <c r="D1" s="458" t="s">
        <v>28</v>
      </c>
      <c r="E1" s="458"/>
      <c r="F1" s="458"/>
      <c r="G1" s="458"/>
      <c r="H1" s="458"/>
      <c r="I1" s="458"/>
      <c r="J1" s="458"/>
      <c r="K1" s="458"/>
      <c r="L1" s="458"/>
      <c r="M1" s="458"/>
      <c r="N1" s="6">
        <f>'Página Inicial'!F24</f>
        <v>2021</v>
      </c>
    </row>
    <row r="2" spans="1:15" s="1" customFormat="1" ht="17.25" customHeight="1" x14ac:dyDescent="0.25">
      <c r="E2" s="4"/>
      <c r="F2" s="4"/>
      <c r="G2" s="4"/>
      <c r="H2" s="4"/>
      <c r="I2" s="457" t="s">
        <v>25</v>
      </c>
      <c r="J2" s="457"/>
      <c r="K2" s="457"/>
      <c r="L2" s="457"/>
      <c r="M2" s="457"/>
      <c r="N2" s="5">
        <f>'Página Inicial'!L2</f>
        <v>0</v>
      </c>
    </row>
    <row r="3" spans="1:15" s="1" customFormat="1" ht="16.5" customHeight="1" x14ac:dyDescent="0.25"/>
    <row r="4" spans="1:15" ht="23.25" x14ac:dyDescent="0.35">
      <c r="A4" s="453" t="s">
        <v>815</v>
      </c>
      <c r="B4" s="453"/>
      <c r="C4" s="453"/>
      <c r="D4" s="453"/>
      <c r="E4" s="453"/>
      <c r="F4" s="453"/>
      <c r="G4" s="453"/>
      <c r="H4" s="453"/>
      <c r="I4" s="453"/>
      <c r="J4" s="453"/>
      <c r="K4" s="453"/>
      <c r="L4" s="453"/>
      <c r="M4" s="453"/>
      <c r="N4" s="453"/>
    </row>
    <row r="5" spans="1:15" x14ac:dyDescent="0.25">
      <c r="A5" s="454" t="s">
        <v>29</v>
      </c>
      <c r="B5" s="454"/>
      <c r="C5" s="454"/>
      <c r="D5" s="454"/>
      <c r="E5" s="454"/>
      <c r="F5" s="454"/>
      <c r="G5" s="454"/>
      <c r="H5" s="454"/>
      <c r="I5" s="454"/>
      <c r="J5" s="454"/>
      <c r="K5" s="454"/>
      <c r="L5" s="455" t="s">
        <v>30</v>
      </c>
      <c r="M5" s="455"/>
      <c r="N5" s="455"/>
    </row>
    <row r="6" spans="1:15" ht="21.75" thickBot="1" x14ac:dyDescent="0.4">
      <c r="A6" s="32" t="s">
        <v>584</v>
      </c>
      <c r="B6" s="33"/>
      <c r="C6" s="33"/>
      <c r="D6" s="32" t="s">
        <v>614</v>
      </c>
      <c r="E6" s="33"/>
      <c r="F6" s="33"/>
      <c r="G6" s="33"/>
      <c r="H6" s="33"/>
      <c r="I6" s="33"/>
      <c r="J6" s="33"/>
      <c r="K6" s="33"/>
      <c r="L6" s="452">
        <f>L7</f>
        <v>4721000</v>
      </c>
      <c r="M6" s="452"/>
      <c r="N6" s="452"/>
    </row>
    <row r="7" spans="1:15" ht="16.5" thickTop="1" x14ac:dyDescent="0.25">
      <c r="A7" s="28" t="s">
        <v>585</v>
      </c>
      <c r="B7" s="26"/>
      <c r="C7" s="26"/>
      <c r="D7" s="28" t="s">
        <v>615</v>
      </c>
      <c r="E7" s="26"/>
      <c r="F7" s="26"/>
      <c r="G7" s="26"/>
      <c r="H7" s="26"/>
      <c r="I7" s="26"/>
      <c r="J7" s="26"/>
      <c r="K7" s="26"/>
      <c r="L7" s="447">
        <f>L8+L100</f>
        <v>4721000</v>
      </c>
      <c r="M7" s="447"/>
      <c r="N7" s="447"/>
    </row>
    <row r="8" spans="1:15" ht="15.75" x14ac:dyDescent="0.25">
      <c r="A8" s="28" t="s">
        <v>586</v>
      </c>
      <c r="B8" s="26"/>
      <c r="C8" s="26"/>
      <c r="D8" s="28" t="s">
        <v>616</v>
      </c>
      <c r="E8" s="26"/>
      <c r="F8" s="26"/>
      <c r="G8" s="26"/>
      <c r="H8" s="26"/>
      <c r="I8" s="26"/>
      <c r="J8" s="26"/>
      <c r="K8" s="26"/>
      <c r="L8" s="447">
        <f>L9+L36+L48+L73+L79+L84</f>
        <v>3200000</v>
      </c>
      <c r="M8" s="447"/>
      <c r="N8" s="447"/>
    </row>
    <row r="9" spans="1:15" ht="15.75" x14ac:dyDescent="0.25">
      <c r="A9" s="28" t="s">
        <v>587</v>
      </c>
      <c r="B9" s="26"/>
      <c r="C9" s="26"/>
      <c r="D9" s="28" t="s">
        <v>617</v>
      </c>
      <c r="E9" s="26"/>
      <c r="F9" s="26"/>
      <c r="G9" s="26"/>
      <c r="H9" s="26"/>
      <c r="I9" s="26"/>
      <c r="J9" s="26"/>
      <c r="K9" s="26"/>
      <c r="L9" s="447">
        <f>L10+L15+L34</f>
        <v>2516000</v>
      </c>
      <c r="M9" s="447"/>
      <c r="N9" s="447"/>
      <c r="O9" s="25"/>
    </row>
    <row r="10" spans="1:15" ht="15.75" x14ac:dyDescent="0.25">
      <c r="A10" s="28" t="s">
        <v>588</v>
      </c>
      <c r="B10" s="26"/>
      <c r="C10" s="26"/>
      <c r="D10" s="28" t="s">
        <v>618</v>
      </c>
      <c r="E10" s="26"/>
      <c r="F10" s="26"/>
      <c r="G10" s="26"/>
      <c r="H10" s="26"/>
      <c r="I10" s="26"/>
      <c r="J10" s="26"/>
      <c r="K10" s="26"/>
      <c r="L10" s="447">
        <f>L11+L13</f>
        <v>2011000</v>
      </c>
      <c r="M10" s="447"/>
      <c r="N10" s="447"/>
      <c r="O10" s="25"/>
    </row>
    <row r="11" spans="1:15" ht="15.75" x14ac:dyDescent="0.25">
      <c r="A11" s="28" t="s">
        <v>589</v>
      </c>
      <c r="B11" s="26"/>
      <c r="C11" s="26"/>
      <c r="D11" s="28" t="s">
        <v>619</v>
      </c>
      <c r="E11" s="26"/>
      <c r="F11" s="26"/>
      <c r="G11" s="26"/>
      <c r="H11" s="26"/>
      <c r="I11" s="26"/>
      <c r="J11" s="26"/>
      <c r="K11" s="26"/>
      <c r="L11" s="447">
        <f>L12</f>
        <v>2000000</v>
      </c>
      <c r="M11" s="447"/>
      <c r="N11" s="447"/>
      <c r="O11" s="25"/>
    </row>
    <row r="12" spans="1:15" ht="15.75" x14ac:dyDescent="0.25">
      <c r="A12" s="29" t="s">
        <v>590</v>
      </c>
      <c r="B12" s="26"/>
      <c r="C12" s="26"/>
      <c r="D12" s="29" t="s">
        <v>620</v>
      </c>
      <c r="E12" s="26"/>
      <c r="F12" s="26"/>
      <c r="G12" s="26"/>
      <c r="H12" s="26"/>
      <c r="I12" s="26"/>
      <c r="J12" s="26"/>
      <c r="K12" s="26"/>
      <c r="L12" s="448">
        <v>2000000</v>
      </c>
      <c r="M12" s="448"/>
      <c r="N12" s="448"/>
      <c r="O12" s="25"/>
    </row>
    <row r="13" spans="1:15" ht="15.75" x14ac:dyDescent="0.25">
      <c r="A13" s="28" t="s">
        <v>591</v>
      </c>
      <c r="B13" s="26"/>
      <c r="C13" s="26"/>
      <c r="D13" s="28" t="s">
        <v>621</v>
      </c>
      <c r="E13" s="26"/>
      <c r="F13" s="26"/>
      <c r="G13" s="26"/>
      <c r="H13" s="26"/>
      <c r="I13" s="26"/>
      <c r="J13" s="26"/>
      <c r="K13" s="26"/>
      <c r="L13" s="447">
        <f>L14</f>
        <v>11000</v>
      </c>
      <c r="M13" s="447"/>
      <c r="N13" s="447"/>
      <c r="O13" s="25"/>
    </row>
    <row r="14" spans="1:15" ht="15.75" x14ac:dyDescent="0.25">
      <c r="A14" s="29" t="s">
        <v>592</v>
      </c>
      <c r="B14" s="26"/>
      <c r="C14" s="26"/>
      <c r="D14" s="29" t="s">
        <v>620</v>
      </c>
      <c r="E14" s="26"/>
      <c r="F14" s="26"/>
      <c r="G14" s="26"/>
      <c r="H14" s="26"/>
      <c r="I14" s="26"/>
      <c r="J14" s="26"/>
      <c r="K14" s="26"/>
      <c r="L14" s="448">
        <v>11000</v>
      </c>
      <c r="M14" s="448"/>
      <c r="N14" s="448"/>
      <c r="O14" s="25"/>
    </row>
    <row r="15" spans="1:15" ht="15.75" x14ac:dyDescent="0.25">
      <c r="A15" s="28" t="s">
        <v>593</v>
      </c>
      <c r="B15" s="26"/>
      <c r="C15" s="26"/>
      <c r="D15" s="28" t="s">
        <v>622</v>
      </c>
      <c r="E15" s="26"/>
      <c r="F15" s="26"/>
      <c r="G15" s="26"/>
      <c r="H15" s="26"/>
      <c r="I15" s="26"/>
      <c r="J15" s="26"/>
      <c r="K15" s="26"/>
      <c r="L15" s="447">
        <f>L16+L25</f>
        <v>5000</v>
      </c>
      <c r="M15" s="447"/>
      <c r="N15" s="447"/>
      <c r="O15" s="25"/>
    </row>
    <row r="16" spans="1:15" ht="15.75" x14ac:dyDescent="0.25">
      <c r="A16" s="28" t="s">
        <v>594</v>
      </c>
      <c r="B16" s="26"/>
      <c r="C16" s="26"/>
      <c r="D16" s="28" t="s">
        <v>623</v>
      </c>
      <c r="E16" s="26"/>
      <c r="F16" s="26"/>
      <c r="G16" s="26"/>
      <c r="H16" s="26"/>
      <c r="I16" s="26"/>
      <c r="J16" s="26"/>
      <c r="K16" s="26"/>
      <c r="L16" s="447">
        <f>SUM(L17:N24)</f>
        <v>3000</v>
      </c>
      <c r="M16" s="447"/>
      <c r="N16" s="447"/>
      <c r="O16" s="25"/>
    </row>
    <row r="17" spans="1:15" ht="15.75" x14ac:dyDescent="0.25">
      <c r="A17" s="29" t="s">
        <v>595</v>
      </c>
      <c r="B17" s="26"/>
      <c r="C17" s="26"/>
      <c r="D17" s="29" t="s">
        <v>624</v>
      </c>
      <c r="E17" s="26"/>
      <c r="F17" s="26"/>
      <c r="G17" s="26"/>
      <c r="H17" s="26"/>
      <c r="I17" s="26"/>
      <c r="J17" s="26"/>
      <c r="K17" s="26"/>
      <c r="L17" s="448">
        <v>1000</v>
      </c>
      <c r="M17" s="448"/>
      <c r="N17" s="448"/>
      <c r="O17" s="25"/>
    </row>
    <row r="18" spans="1:15" ht="15.75" x14ac:dyDescent="0.25">
      <c r="A18" s="29" t="s">
        <v>596</v>
      </c>
      <c r="B18" s="26"/>
      <c r="C18" s="26"/>
      <c r="D18" s="29" t="s">
        <v>625</v>
      </c>
      <c r="E18" s="26"/>
      <c r="F18" s="26"/>
      <c r="G18" s="26"/>
      <c r="H18" s="26"/>
      <c r="I18" s="26"/>
      <c r="J18" s="26"/>
      <c r="K18" s="26"/>
      <c r="L18" s="446">
        <v>1000</v>
      </c>
      <c r="M18" s="446"/>
      <c r="N18" s="446"/>
      <c r="O18" s="25"/>
    </row>
    <row r="19" spans="1:15" ht="15.75" x14ac:dyDescent="0.25">
      <c r="A19" s="29" t="s">
        <v>597</v>
      </c>
      <c r="B19" s="26"/>
      <c r="C19" s="26"/>
      <c r="D19" s="29" t="s">
        <v>626</v>
      </c>
      <c r="E19" s="26"/>
      <c r="F19" s="26"/>
      <c r="G19" s="26"/>
      <c r="H19" s="26"/>
      <c r="I19" s="26"/>
      <c r="J19" s="26"/>
      <c r="K19" s="26"/>
      <c r="L19" s="446">
        <v>1000</v>
      </c>
      <c r="M19" s="446"/>
      <c r="N19" s="446"/>
      <c r="O19" s="25"/>
    </row>
    <row r="20" spans="1:15" ht="15.75" x14ac:dyDescent="0.25">
      <c r="A20" s="29" t="s">
        <v>598</v>
      </c>
      <c r="B20" s="26"/>
      <c r="C20" s="26"/>
      <c r="D20" s="29" t="s">
        <v>627</v>
      </c>
      <c r="E20" s="26"/>
      <c r="F20" s="26"/>
      <c r="G20" s="26"/>
      <c r="H20" s="26"/>
      <c r="I20" s="26"/>
      <c r="J20" s="26"/>
      <c r="K20" s="26"/>
      <c r="L20" s="446"/>
      <c r="M20" s="446"/>
      <c r="N20" s="446"/>
      <c r="O20" s="25"/>
    </row>
    <row r="21" spans="1:15" ht="15.75" x14ac:dyDescent="0.25">
      <c r="A21" s="29" t="s">
        <v>599</v>
      </c>
      <c r="B21" s="26"/>
      <c r="C21" s="26"/>
      <c r="D21" s="29" t="s">
        <v>628</v>
      </c>
      <c r="E21" s="26"/>
      <c r="F21" s="26"/>
      <c r="G21" s="26"/>
      <c r="H21" s="26"/>
      <c r="I21" s="26"/>
      <c r="J21" s="26"/>
      <c r="K21" s="26"/>
      <c r="L21" s="446"/>
      <c r="M21" s="446"/>
      <c r="N21" s="446"/>
      <c r="O21" s="25"/>
    </row>
    <row r="22" spans="1:15" ht="15.75" x14ac:dyDescent="0.25">
      <c r="A22" s="29" t="s">
        <v>600</v>
      </c>
      <c r="B22" s="26"/>
      <c r="C22" s="26"/>
      <c r="D22" s="29" t="s">
        <v>629</v>
      </c>
      <c r="E22" s="26"/>
      <c r="F22" s="26"/>
      <c r="G22" s="26"/>
      <c r="H22" s="26"/>
      <c r="I22" s="26"/>
      <c r="J22" s="26"/>
      <c r="K22" s="26"/>
      <c r="L22" s="446"/>
      <c r="M22" s="446"/>
      <c r="N22" s="446"/>
      <c r="O22" s="25"/>
    </row>
    <row r="23" spans="1:15" ht="15.75" x14ac:dyDescent="0.25">
      <c r="A23" s="29" t="s">
        <v>601</v>
      </c>
      <c r="B23" s="26"/>
      <c r="C23" s="26"/>
      <c r="D23" s="29" t="s">
        <v>630</v>
      </c>
      <c r="E23" s="26"/>
      <c r="F23" s="26"/>
      <c r="G23" s="26"/>
      <c r="H23" s="26"/>
      <c r="I23" s="26"/>
      <c r="J23" s="26"/>
      <c r="K23" s="26"/>
      <c r="L23" s="446"/>
      <c r="M23" s="446"/>
      <c r="N23" s="446"/>
      <c r="O23" s="25"/>
    </row>
    <row r="24" spans="1:15" ht="15.75" x14ac:dyDescent="0.25">
      <c r="A24" s="29" t="s">
        <v>602</v>
      </c>
      <c r="B24" s="26"/>
      <c r="C24" s="26"/>
      <c r="D24" s="29" t="s">
        <v>631</v>
      </c>
      <c r="E24" s="26"/>
      <c r="F24" s="26"/>
      <c r="G24" s="26"/>
      <c r="H24" s="26"/>
      <c r="I24" s="26"/>
      <c r="J24" s="26"/>
      <c r="K24" s="26"/>
      <c r="L24" s="446"/>
      <c r="M24" s="446"/>
      <c r="N24" s="446"/>
      <c r="O24" s="25"/>
    </row>
    <row r="25" spans="1:15" ht="15.75" x14ac:dyDescent="0.25">
      <c r="A25" s="28" t="s">
        <v>603</v>
      </c>
      <c r="B25" s="26"/>
      <c r="C25" s="26"/>
      <c r="D25" s="28" t="s">
        <v>632</v>
      </c>
      <c r="E25" s="26"/>
      <c r="F25" s="26"/>
      <c r="G25" s="26"/>
      <c r="H25" s="26"/>
      <c r="I25" s="26"/>
      <c r="J25" s="26"/>
      <c r="K25" s="26"/>
      <c r="L25" s="447">
        <f>SUM(L26:N33)</f>
        <v>2000</v>
      </c>
      <c r="M25" s="447"/>
      <c r="N25" s="447"/>
      <c r="O25" s="25"/>
    </row>
    <row r="26" spans="1:15" ht="15.75" x14ac:dyDescent="0.25">
      <c r="A26" s="29" t="s">
        <v>604</v>
      </c>
      <c r="B26" s="26"/>
      <c r="C26" s="26"/>
      <c r="D26" s="29" t="s">
        <v>624</v>
      </c>
      <c r="E26" s="26"/>
      <c r="F26" s="26"/>
      <c r="G26" s="26"/>
      <c r="H26" s="26"/>
      <c r="I26" s="26"/>
      <c r="J26" s="26"/>
      <c r="K26" s="26"/>
      <c r="L26" s="448"/>
      <c r="M26" s="448"/>
      <c r="N26" s="448"/>
      <c r="O26" s="25"/>
    </row>
    <row r="27" spans="1:15" ht="15.75" x14ac:dyDescent="0.25">
      <c r="A27" s="29" t="s">
        <v>605</v>
      </c>
      <c r="B27" s="26"/>
      <c r="C27" s="26"/>
      <c r="D27" s="29" t="s">
        <v>625</v>
      </c>
      <c r="E27" s="26"/>
      <c r="F27" s="26"/>
      <c r="G27" s="26"/>
      <c r="H27" s="26"/>
      <c r="I27" s="26"/>
      <c r="J27" s="26"/>
      <c r="K27" s="26"/>
      <c r="L27" s="446">
        <v>2000</v>
      </c>
      <c r="M27" s="446"/>
      <c r="N27" s="446"/>
      <c r="O27" s="25"/>
    </row>
    <row r="28" spans="1:15" ht="15.75" x14ac:dyDescent="0.25">
      <c r="A28" s="29" t="s">
        <v>606</v>
      </c>
      <c r="B28" s="26"/>
      <c r="C28" s="26"/>
      <c r="D28" s="29" t="s">
        <v>626</v>
      </c>
      <c r="E28" s="26"/>
      <c r="F28" s="26"/>
      <c r="G28" s="26"/>
      <c r="H28" s="26"/>
      <c r="I28" s="26"/>
      <c r="J28" s="26"/>
      <c r="K28" s="26"/>
      <c r="L28" s="446">
        <v>0</v>
      </c>
      <c r="M28" s="446"/>
      <c r="N28" s="446"/>
      <c r="O28" s="25"/>
    </row>
    <row r="29" spans="1:15" ht="15.75" x14ac:dyDescent="0.25">
      <c r="A29" s="29" t="s">
        <v>607</v>
      </c>
      <c r="B29" s="26"/>
      <c r="C29" s="26"/>
      <c r="D29" s="29" t="s">
        <v>627</v>
      </c>
      <c r="E29" s="26"/>
      <c r="F29" s="26"/>
      <c r="G29" s="26"/>
      <c r="H29" s="26"/>
      <c r="I29" s="26"/>
      <c r="J29" s="26"/>
      <c r="K29" s="26"/>
      <c r="L29" s="446"/>
      <c r="M29" s="446"/>
      <c r="N29" s="446"/>
      <c r="O29" s="25"/>
    </row>
    <row r="30" spans="1:15" ht="15.75" x14ac:dyDescent="0.25">
      <c r="A30" s="29" t="s">
        <v>608</v>
      </c>
      <c r="B30" s="26"/>
      <c r="C30" s="26"/>
      <c r="D30" s="29" t="s">
        <v>628</v>
      </c>
      <c r="E30" s="26"/>
      <c r="F30" s="26"/>
      <c r="G30" s="26"/>
      <c r="H30" s="26"/>
      <c r="I30" s="26"/>
      <c r="J30" s="26"/>
      <c r="K30" s="26"/>
      <c r="L30" s="446"/>
      <c r="M30" s="446"/>
      <c r="N30" s="446"/>
      <c r="O30" s="25"/>
    </row>
    <row r="31" spans="1:15" ht="15.75" x14ac:dyDescent="0.25">
      <c r="A31" s="29" t="s">
        <v>609</v>
      </c>
      <c r="B31" s="26"/>
      <c r="C31" s="26"/>
      <c r="D31" s="29" t="s">
        <v>629</v>
      </c>
      <c r="E31" s="26"/>
      <c r="F31" s="26"/>
      <c r="G31" s="26"/>
      <c r="H31" s="26"/>
      <c r="I31" s="26"/>
      <c r="J31" s="26"/>
      <c r="K31" s="26"/>
      <c r="L31" s="446"/>
      <c r="M31" s="446"/>
      <c r="N31" s="446"/>
      <c r="O31" s="25"/>
    </row>
    <row r="32" spans="1:15" ht="15.75" x14ac:dyDescent="0.25">
      <c r="A32" s="29" t="s">
        <v>610</v>
      </c>
      <c r="B32" s="26"/>
      <c r="C32" s="26"/>
      <c r="D32" s="29" t="s">
        <v>630</v>
      </c>
      <c r="E32" s="26"/>
      <c r="F32" s="26"/>
      <c r="G32" s="26"/>
      <c r="H32" s="26"/>
      <c r="I32" s="26"/>
      <c r="J32" s="26"/>
      <c r="K32" s="26"/>
      <c r="L32" s="446"/>
      <c r="M32" s="446"/>
      <c r="N32" s="446"/>
      <c r="O32" s="25"/>
    </row>
    <row r="33" spans="1:15" ht="15.75" x14ac:dyDescent="0.25">
      <c r="A33" s="29" t="s">
        <v>611</v>
      </c>
      <c r="B33" s="26"/>
      <c r="C33" s="26"/>
      <c r="D33" s="29" t="s">
        <v>631</v>
      </c>
      <c r="E33" s="26"/>
      <c r="F33" s="26"/>
      <c r="G33" s="26"/>
      <c r="H33" s="26"/>
      <c r="I33" s="26"/>
      <c r="J33" s="26"/>
      <c r="K33" s="26"/>
      <c r="L33" s="446"/>
      <c r="M33" s="446"/>
      <c r="N33" s="446"/>
      <c r="O33" s="25"/>
    </row>
    <row r="34" spans="1:15" ht="15.75" x14ac:dyDescent="0.25">
      <c r="A34" s="28" t="s">
        <v>612</v>
      </c>
      <c r="B34" s="26"/>
      <c r="C34" s="26"/>
      <c r="D34" s="28" t="s">
        <v>633</v>
      </c>
      <c r="E34" s="26"/>
      <c r="F34" s="26"/>
      <c r="G34" s="26"/>
      <c r="H34" s="26"/>
      <c r="I34" s="26"/>
      <c r="J34" s="26"/>
      <c r="K34" s="26"/>
      <c r="L34" s="447">
        <f>L35</f>
        <v>500000</v>
      </c>
      <c r="M34" s="447"/>
      <c r="N34" s="447"/>
      <c r="O34" s="25"/>
    </row>
    <row r="35" spans="1:15" ht="15.75" x14ac:dyDescent="0.25">
      <c r="A35" s="29" t="s">
        <v>613</v>
      </c>
      <c r="B35" s="26"/>
      <c r="C35" s="26"/>
      <c r="D35" s="29" t="s">
        <v>516</v>
      </c>
      <c r="E35" s="26"/>
      <c r="F35" s="26"/>
      <c r="G35" s="26"/>
      <c r="H35" s="26"/>
      <c r="I35" s="26"/>
      <c r="J35" s="26"/>
      <c r="K35" s="26"/>
      <c r="L35" s="448">
        <v>500000</v>
      </c>
      <c r="M35" s="448"/>
      <c r="N35" s="448"/>
      <c r="O35" s="25"/>
    </row>
    <row r="36" spans="1:15" ht="15.75" x14ac:dyDescent="0.25">
      <c r="A36" s="28" t="s">
        <v>634</v>
      </c>
      <c r="B36" s="26"/>
      <c r="C36" s="26"/>
      <c r="D36" s="28" t="s">
        <v>646</v>
      </c>
      <c r="E36" s="26"/>
      <c r="F36" s="26"/>
      <c r="G36" s="26"/>
      <c r="H36" s="26"/>
      <c r="I36" s="26"/>
      <c r="J36" s="26"/>
      <c r="K36" s="26"/>
      <c r="L36" s="447">
        <f>L37+L39+L41+L43</f>
        <v>18000</v>
      </c>
      <c r="M36" s="447"/>
      <c r="N36" s="447"/>
    </row>
    <row r="37" spans="1:15" ht="15.75" x14ac:dyDescent="0.25">
      <c r="A37" s="28" t="s">
        <v>635</v>
      </c>
      <c r="B37" s="26"/>
      <c r="C37" s="26"/>
      <c r="D37" s="28" t="s">
        <v>647</v>
      </c>
      <c r="E37" s="26"/>
      <c r="F37" s="26"/>
      <c r="G37" s="26"/>
      <c r="H37" s="26"/>
      <c r="I37" s="26"/>
      <c r="J37" s="26"/>
      <c r="K37" s="26"/>
      <c r="L37" s="447">
        <f>L38</f>
        <v>1000</v>
      </c>
      <c r="M37" s="447"/>
      <c r="N37" s="447"/>
      <c r="O37" s="25"/>
    </row>
    <row r="38" spans="1:15" ht="15.75" x14ac:dyDescent="0.25">
      <c r="A38" s="29" t="s">
        <v>636</v>
      </c>
      <c r="B38" s="30"/>
      <c r="C38" s="30"/>
      <c r="D38" s="29" t="s">
        <v>648</v>
      </c>
      <c r="E38" s="30"/>
      <c r="F38" s="30"/>
      <c r="G38" s="30"/>
      <c r="H38" s="30"/>
      <c r="I38" s="30"/>
      <c r="J38" s="30"/>
      <c r="K38" s="30"/>
      <c r="L38" s="448">
        <v>1000</v>
      </c>
      <c r="M38" s="448"/>
      <c r="N38" s="448"/>
      <c r="O38" s="25"/>
    </row>
    <row r="39" spans="1:15" ht="15.75" x14ac:dyDescent="0.25">
      <c r="A39" s="28" t="s">
        <v>637</v>
      </c>
      <c r="B39" s="26"/>
      <c r="C39" s="26"/>
      <c r="D39" s="28" t="s">
        <v>649</v>
      </c>
      <c r="E39" s="26"/>
      <c r="F39" s="26"/>
      <c r="G39" s="26"/>
      <c r="H39" s="26"/>
      <c r="I39" s="26"/>
      <c r="J39" s="26"/>
      <c r="K39" s="26"/>
      <c r="L39" s="447">
        <f>L40</f>
        <v>0</v>
      </c>
      <c r="M39" s="447"/>
      <c r="N39" s="447"/>
      <c r="O39" s="25"/>
    </row>
    <row r="40" spans="1:15" ht="15.75" x14ac:dyDescent="0.25">
      <c r="A40" s="29" t="s">
        <v>638</v>
      </c>
      <c r="B40" s="30"/>
      <c r="C40" s="30"/>
      <c r="D40" s="29" t="s">
        <v>650</v>
      </c>
      <c r="E40" s="30"/>
      <c r="F40" s="30"/>
      <c r="G40" s="30"/>
      <c r="H40" s="30"/>
      <c r="I40" s="30"/>
      <c r="J40" s="30"/>
      <c r="K40" s="30"/>
      <c r="L40" s="448"/>
      <c r="M40" s="448"/>
      <c r="N40" s="448"/>
      <c r="O40" s="25"/>
    </row>
    <row r="41" spans="1:15" ht="15.75" x14ac:dyDescent="0.25">
      <c r="A41" s="28" t="s">
        <v>639</v>
      </c>
      <c r="B41" s="26"/>
      <c r="C41" s="26"/>
      <c r="D41" s="28" t="s">
        <v>651</v>
      </c>
      <c r="E41" s="26"/>
      <c r="F41" s="26"/>
      <c r="G41" s="26"/>
      <c r="H41" s="26"/>
      <c r="I41" s="26"/>
      <c r="J41" s="26"/>
      <c r="K41" s="26"/>
      <c r="L41" s="447">
        <f>L42</f>
        <v>0</v>
      </c>
      <c r="M41" s="447"/>
      <c r="N41" s="447"/>
      <c r="O41" s="25"/>
    </row>
    <row r="42" spans="1:15" ht="15.75" x14ac:dyDescent="0.25">
      <c r="A42" s="29" t="s">
        <v>640</v>
      </c>
      <c r="B42" s="30"/>
      <c r="C42" s="30"/>
      <c r="D42" s="29" t="s">
        <v>652</v>
      </c>
      <c r="E42" s="30"/>
      <c r="F42" s="30"/>
      <c r="G42" s="30"/>
      <c r="H42" s="30"/>
      <c r="I42" s="30"/>
      <c r="J42" s="30"/>
      <c r="K42" s="30"/>
      <c r="L42" s="448"/>
      <c r="M42" s="448"/>
      <c r="N42" s="448"/>
      <c r="O42" s="25"/>
    </row>
    <row r="43" spans="1:15" ht="15.75" x14ac:dyDescent="0.25">
      <c r="A43" s="28" t="s">
        <v>641</v>
      </c>
      <c r="B43" s="26"/>
      <c r="C43" s="26"/>
      <c r="D43" s="28" t="s">
        <v>653</v>
      </c>
      <c r="E43" s="26"/>
      <c r="F43" s="26"/>
      <c r="G43" s="26"/>
      <c r="H43" s="26"/>
      <c r="I43" s="26"/>
      <c r="J43" s="26"/>
      <c r="K43" s="26"/>
      <c r="L43" s="447">
        <f>L44+L46</f>
        <v>17000</v>
      </c>
      <c r="M43" s="447"/>
      <c r="N43" s="447"/>
      <c r="O43" s="25"/>
    </row>
    <row r="44" spans="1:15" ht="15.75" x14ac:dyDescent="0.25">
      <c r="A44" s="28" t="s">
        <v>642</v>
      </c>
      <c r="B44" s="26"/>
      <c r="C44" s="26"/>
      <c r="D44" s="28" t="s">
        <v>654</v>
      </c>
      <c r="E44" s="26"/>
      <c r="F44" s="26"/>
      <c r="G44" s="26"/>
      <c r="H44" s="26"/>
      <c r="I44" s="26"/>
      <c r="J44" s="26"/>
      <c r="K44" s="26"/>
      <c r="L44" s="447">
        <f>L45</f>
        <v>15000</v>
      </c>
      <c r="M44" s="447"/>
      <c r="N44" s="447"/>
      <c r="O44" s="25"/>
    </row>
    <row r="45" spans="1:15" ht="15.75" x14ac:dyDescent="0.25">
      <c r="A45" s="29" t="s">
        <v>643</v>
      </c>
      <c r="B45" s="30"/>
      <c r="C45" s="30"/>
      <c r="D45" s="29" t="s">
        <v>655</v>
      </c>
      <c r="E45" s="30"/>
      <c r="F45" s="30"/>
      <c r="G45" s="30"/>
      <c r="H45" s="30"/>
      <c r="I45" s="30"/>
      <c r="J45" s="30"/>
      <c r="K45" s="30"/>
      <c r="L45" s="448">
        <v>15000</v>
      </c>
      <c r="M45" s="448"/>
      <c r="N45" s="448"/>
      <c r="O45" s="25"/>
    </row>
    <row r="46" spans="1:15" ht="15.75" x14ac:dyDescent="0.25">
      <c r="A46" s="28" t="s">
        <v>644</v>
      </c>
      <c r="B46" s="26"/>
      <c r="C46" s="26"/>
      <c r="D46" s="28" t="s">
        <v>656</v>
      </c>
      <c r="E46" s="26"/>
      <c r="F46" s="26"/>
      <c r="G46" s="26"/>
      <c r="H46" s="26"/>
      <c r="I46" s="26"/>
      <c r="J46" s="26"/>
      <c r="K46" s="26"/>
      <c r="L46" s="447">
        <f>L47</f>
        <v>2000</v>
      </c>
      <c r="M46" s="447"/>
      <c r="N46" s="447"/>
      <c r="O46" s="25"/>
    </row>
    <row r="47" spans="1:15" ht="15.75" x14ac:dyDescent="0.25">
      <c r="A47" s="29" t="s">
        <v>645</v>
      </c>
      <c r="B47" s="30"/>
      <c r="C47" s="30"/>
      <c r="D47" s="29" t="s">
        <v>657</v>
      </c>
      <c r="E47" s="30"/>
      <c r="F47" s="30"/>
      <c r="G47" s="30"/>
      <c r="H47" s="30"/>
      <c r="I47" s="30"/>
      <c r="J47" s="30"/>
      <c r="K47" s="30"/>
      <c r="L47" s="448">
        <v>2000</v>
      </c>
      <c r="M47" s="448"/>
      <c r="N47" s="448"/>
      <c r="O47" s="25"/>
    </row>
    <row r="48" spans="1:15" ht="15.75" x14ac:dyDescent="0.25">
      <c r="A48" s="28" t="s">
        <v>658</v>
      </c>
      <c r="B48" s="26"/>
      <c r="C48" s="26"/>
      <c r="D48" s="28" t="s">
        <v>683</v>
      </c>
      <c r="E48" s="26"/>
      <c r="F48" s="26"/>
      <c r="G48" s="26"/>
      <c r="H48" s="26"/>
      <c r="I48" s="26"/>
      <c r="J48" s="26"/>
      <c r="K48" s="26"/>
      <c r="L48" s="447">
        <f>L49+L52+L54+L57</f>
        <v>24000</v>
      </c>
      <c r="M48" s="447"/>
      <c r="N48" s="447"/>
    </row>
    <row r="49" spans="1:14" ht="15.75" x14ac:dyDescent="0.25">
      <c r="A49" s="28" t="s">
        <v>659</v>
      </c>
      <c r="B49" s="26"/>
      <c r="C49" s="26"/>
      <c r="D49" s="28" t="s">
        <v>684</v>
      </c>
      <c r="E49" s="26"/>
      <c r="F49" s="26"/>
      <c r="G49" s="26"/>
      <c r="H49" s="26"/>
      <c r="I49" s="26"/>
      <c r="J49" s="26"/>
      <c r="K49" s="26"/>
      <c r="L49" s="447">
        <f>SUM(L50:N51)</f>
        <v>4000</v>
      </c>
      <c r="M49" s="447"/>
      <c r="N49" s="447"/>
    </row>
    <row r="50" spans="1:14" ht="15.75" x14ac:dyDescent="0.25">
      <c r="A50" s="29" t="s">
        <v>660</v>
      </c>
      <c r="B50" s="26"/>
      <c r="C50" s="26"/>
      <c r="D50" s="29" t="s">
        <v>685</v>
      </c>
      <c r="E50" s="26"/>
      <c r="F50" s="26"/>
      <c r="G50" s="26"/>
      <c r="H50" s="26"/>
      <c r="I50" s="26"/>
      <c r="J50" s="26"/>
      <c r="K50" s="26"/>
      <c r="L50" s="448">
        <v>1000</v>
      </c>
      <c r="M50" s="448"/>
      <c r="N50" s="448"/>
    </row>
    <row r="51" spans="1:14" ht="15.75" x14ac:dyDescent="0.25">
      <c r="A51" s="29" t="s">
        <v>661</v>
      </c>
      <c r="B51" s="26"/>
      <c r="C51" s="26"/>
      <c r="D51" s="29" t="s">
        <v>686</v>
      </c>
      <c r="E51" s="26"/>
      <c r="F51" s="26"/>
      <c r="G51" s="26"/>
      <c r="H51" s="26"/>
      <c r="I51" s="26"/>
      <c r="J51" s="26"/>
      <c r="K51" s="26"/>
      <c r="L51" s="446">
        <v>3000</v>
      </c>
      <c r="M51" s="446"/>
      <c r="N51" s="446"/>
    </row>
    <row r="52" spans="1:14" ht="15.75" x14ac:dyDescent="0.25">
      <c r="A52" s="28" t="s">
        <v>662</v>
      </c>
      <c r="B52" s="26"/>
      <c r="C52" s="26"/>
      <c r="D52" s="28" t="s">
        <v>687</v>
      </c>
      <c r="E52" s="26"/>
      <c r="F52" s="26"/>
      <c r="G52" s="26"/>
      <c r="H52" s="26"/>
      <c r="I52" s="26"/>
      <c r="J52" s="26"/>
      <c r="K52" s="26"/>
      <c r="L52" s="447">
        <f>L53</f>
        <v>2000</v>
      </c>
      <c r="M52" s="447"/>
      <c r="N52" s="447"/>
    </row>
    <row r="53" spans="1:14" ht="15.75" x14ac:dyDescent="0.25">
      <c r="A53" s="29" t="s">
        <v>663</v>
      </c>
      <c r="B53" s="26"/>
      <c r="C53" s="26"/>
      <c r="D53" s="29" t="s">
        <v>685</v>
      </c>
      <c r="E53" s="26"/>
      <c r="F53" s="26"/>
      <c r="G53" s="26"/>
      <c r="H53" s="26"/>
      <c r="I53" s="26"/>
      <c r="J53" s="26"/>
      <c r="K53" s="26"/>
      <c r="L53" s="448">
        <v>2000</v>
      </c>
      <c r="M53" s="448"/>
      <c r="N53" s="448"/>
    </row>
    <row r="54" spans="1:14" ht="15.75" x14ac:dyDescent="0.25">
      <c r="A54" s="28" t="s">
        <v>664</v>
      </c>
      <c r="B54" s="26"/>
      <c r="C54" s="26"/>
      <c r="D54" s="28" t="s">
        <v>688</v>
      </c>
      <c r="E54" s="26"/>
      <c r="F54" s="26"/>
      <c r="G54" s="26"/>
      <c r="H54" s="26"/>
      <c r="I54" s="26"/>
      <c r="J54" s="26"/>
      <c r="K54" s="26"/>
      <c r="L54" s="447">
        <f>SUM(L55:N56)</f>
        <v>4000</v>
      </c>
      <c r="M54" s="447"/>
      <c r="N54" s="447"/>
    </row>
    <row r="55" spans="1:14" ht="15.75" x14ac:dyDescent="0.25">
      <c r="A55" s="29" t="s">
        <v>665</v>
      </c>
      <c r="B55" s="26"/>
      <c r="C55" s="26"/>
      <c r="D55" s="29" t="s">
        <v>685</v>
      </c>
      <c r="E55" s="26"/>
      <c r="F55" s="26"/>
      <c r="G55" s="26"/>
      <c r="H55" s="26"/>
      <c r="I55" s="26"/>
      <c r="J55" s="26"/>
      <c r="K55" s="26"/>
      <c r="L55" s="448">
        <v>2000</v>
      </c>
      <c r="M55" s="448"/>
      <c r="N55" s="448"/>
    </row>
    <row r="56" spans="1:14" ht="15.75" x14ac:dyDescent="0.25">
      <c r="A56" s="29" t="s">
        <v>666</v>
      </c>
      <c r="B56" s="26"/>
      <c r="C56" s="26"/>
      <c r="D56" s="29" t="s">
        <v>686</v>
      </c>
      <c r="E56" s="26"/>
      <c r="F56" s="26"/>
      <c r="G56" s="26"/>
      <c r="H56" s="26"/>
      <c r="I56" s="26"/>
      <c r="J56" s="26"/>
      <c r="K56" s="26"/>
      <c r="L56" s="446">
        <v>2000</v>
      </c>
      <c r="M56" s="446"/>
      <c r="N56" s="446"/>
    </row>
    <row r="57" spans="1:14" ht="15.75" x14ac:dyDescent="0.25">
      <c r="A57" s="28" t="s">
        <v>667</v>
      </c>
      <c r="B57" s="26"/>
      <c r="C57" s="26"/>
      <c r="D57" s="28" t="s">
        <v>689</v>
      </c>
      <c r="E57" s="26"/>
      <c r="F57" s="26"/>
      <c r="G57" s="26"/>
      <c r="H57" s="26"/>
      <c r="I57" s="26"/>
      <c r="J57" s="26"/>
      <c r="K57" s="26"/>
      <c r="L57" s="447">
        <f>SUM(L58:N72)</f>
        <v>14000</v>
      </c>
      <c r="M57" s="447"/>
      <c r="N57" s="447"/>
    </row>
    <row r="58" spans="1:14" ht="15.75" x14ac:dyDescent="0.25">
      <c r="A58" s="29" t="s">
        <v>668</v>
      </c>
      <c r="B58" s="30"/>
      <c r="C58" s="30"/>
      <c r="D58" s="29" t="s">
        <v>690</v>
      </c>
      <c r="E58" s="30"/>
      <c r="F58" s="30"/>
      <c r="G58" s="30"/>
      <c r="H58" s="30"/>
      <c r="I58" s="30"/>
      <c r="J58" s="30"/>
      <c r="K58" s="30"/>
      <c r="L58" s="448">
        <v>1000</v>
      </c>
      <c r="M58" s="448"/>
      <c r="N58" s="448"/>
    </row>
    <row r="59" spans="1:14" ht="15.75" x14ac:dyDescent="0.25">
      <c r="A59" s="29" t="s">
        <v>669</v>
      </c>
      <c r="B59" s="26"/>
      <c r="C59" s="26"/>
      <c r="D59" s="29" t="s">
        <v>691</v>
      </c>
      <c r="E59" s="26"/>
      <c r="F59" s="26"/>
      <c r="G59" s="26"/>
      <c r="H59" s="26"/>
      <c r="I59" s="26"/>
      <c r="J59" s="26"/>
      <c r="K59" s="26"/>
      <c r="L59" s="446">
        <v>1000</v>
      </c>
      <c r="M59" s="446"/>
      <c r="N59" s="446"/>
    </row>
    <row r="60" spans="1:14" ht="15.75" x14ac:dyDescent="0.25">
      <c r="A60" s="29" t="s">
        <v>670</v>
      </c>
      <c r="B60" s="30"/>
      <c r="C60" s="30"/>
      <c r="D60" s="29" t="s">
        <v>692</v>
      </c>
      <c r="E60" s="30"/>
      <c r="F60" s="30"/>
      <c r="G60" s="30"/>
      <c r="H60" s="30"/>
      <c r="I60" s="30"/>
      <c r="J60" s="30"/>
      <c r="K60" s="30"/>
      <c r="L60" s="446">
        <v>1000</v>
      </c>
      <c r="M60" s="446"/>
      <c r="N60" s="446"/>
    </row>
    <row r="61" spans="1:14" ht="15.75" x14ac:dyDescent="0.25">
      <c r="A61" s="29" t="s">
        <v>671</v>
      </c>
      <c r="B61" s="26"/>
      <c r="C61" s="26"/>
      <c r="D61" s="29" t="s">
        <v>693</v>
      </c>
      <c r="E61" s="26"/>
      <c r="F61" s="26"/>
      <c r="G61" s="26"/>
      <c r="H61" s="26"/>
      <c r="I61" s="26"/>
      <c r="J61" s="26"/>
      <c r="K61" s="26"/>
      <c r="L61" s="446">
        <v>1000</v>
      </c>
      <c r="M61" s="446"/>
      <c r="N61" s="446"/>
    </row>
    <row r="62" spans="1:14" ht="15.75" x14ac:dyDescent="0.25">
      <c r="A62" s="29" t="s">
        <v>672</v>
      </c>
      <c r="B62" s="30"/>
      <c r="C62" s="30"/>
      <c r="D62" s="29" t="s">
        <v>694</v>
      </c>
      <c r="E62" s="30"/>
      <c r="F62" s="30"/>
      <c r="G62" s="30"/>
      <c r="H62" s="30"/>
      <c r="I62" s="30"/>
      <c r="J62" s="30"/>
      <c r="K62" s="30"/>
      <c r="L62" s="446">
        <v>1000</v>
      </c>
      <c r="M62" s="446"/>
      <c r="N62" s="446"/>
    </row>
    <row r="63" spans="1:14" ht="15.75" x14ac:dyDescent="0.25">
      <c r="A63" s="29" t="s">
        <v>673</v>
      </c>
      <c r="B63" s="30"/>
      <c r="C63" s="30"/>
      <c r="D63" s="29" t="s">
        <v>695</v>
      </c>
      <c r="E63" s="30"/>
      <c r="F63" s="30"/>
      <c r="G63" s="30"/>
      <c r="H63" s="30"/>
      <c r="I63" s="30"/>
      <c r="J63" s="30"/>
      <c r="K63" s="30"/>
      <c r="L63" s="446">
        <v>1000</v>
      </c>
      <c r="M63" s="446"/>
      <c r="N63" s="446"/>
    </row>
    <row r="64" spans="1:14" ht="15.75" x14ac:dyDescent="0.25">
      <c r="A64" s="29" t="s">
        <v>674</v>
      </c>
      <c r="B64" s="30"/>
      <c r="C64" s="30"/>
      <c r="D64" s="29" t="s">
        <v>696</v>
      </c>
      <c r="E64" s="30"/>
      <c r="F64" s="30"/>
      <c r="G64" s="30"/>
      <c r="H64" s="30"/>
      <c r="I64" s="30"/>
      <c r="J64" s="30"/>
      <c r="K64" s="30"/>
      <c r="L64" s="446">
        <v>1000</v>
      </c>
      <c r="M64" s="446"/>
      <c r="N64" s="446"/>
    </row>
    <row r="65" spans="1:15" ht="15.75" x14ac:dyDescent="0.25">
      <c r="A65" s="29" t="s">
        <v>675</v>
      </c>
      <c r="B65" s="30"/>
      <c r="C65" s="30"/>
      <c r="D65" s="29" t="s">
        <v>697</v>
      </c>
      <c r="E65" s="30"/>
      <c r="F65" s="30"/>
      <c r="G65" s="30"/>
      <c r="H65" s="30"/>
      <c r="I65" s="30"/>
      <c r="J65" s="30"/>
      <c r="K65" s="30"/>
      <c r="L65" s="446">
        <v>1000</v>
      </c>
      <c r="M65" s="446"/>
      <c r="N65" s="446"/>
    </row>
    <row r="66" spans="1:15" ht="15.75" x14ac:dyDescent="0.25">
      <c r="A66" s="29" t="s">
        <v>676</v>
      </c>
      <c r="B66" s="30"/>
      <c r="C66" s="30"/>
      <c r="D66" s="29" t="s">
        <v>698</v>
      </c>
      <c r="E66" s="30"/>
      <c r="F66" s="30"/>
      <c r="G66" s="30"/>
      <c r="H66" s="30"/>
      <c r="I66" s="30"/>
      <c r="J66" s="30"/>
      <c r="K66" s="30"/>
      <c r="L66" s="446">
        <v>1000</v>
      </c>
      <c r="M66" s="446"/>
      <c r="N66" s="446"/>
    </row>
    <row r="67" spans="1:15" ht="15.75" x14ac:dyDescent="0.25">
      <c r="A67" s="29" t="s">
        <v>677</v>
      </c>
      <c r="B67" s="30"/>
      <c r="C67" s="30"/>
      <c r="D67" s="29" t="s">
        <v>492</v>
      </c>
      <c r="E67" s="30"/>
      <c r="F67" s="30"/>
      <c r="G67" s="30"/>
      <c r="H67" s="30"/>
      <c r="I67" s="30"/>
      <c r="J67" s="30"/>
      <c r="K67" s="30"/>
      <c r="L67" s="446">
        <v>1000</v>
      </c>
      <c r="M67" s="446"/>
      <c r="N67" s="446"/>
    </row>
    <row r="68" spans="1:15" ht="15.75" x14ac:dyDescent="0.25">
      <c r="A68" s="29" t="s">
        <v>678</v>
      </c>
      <c r="B68" s="30"/>
      <c r="C68" s="30"/>
      <c r="D68" s="29" t="s">
        <v>699</v>
      </c>
      <c r="E68" s="30"/>
      <c r="F68" s="30"/>
      <c r="G68" s="30"/>
      <c r="H68" s="30"/>
      <c r="I68" s="30"/>
      <c r="J68" s="30"/>
      <c r="K68" s="30"/>
      <c r="L68" s="446">
        <v>1000</v>
      </c>
      <c r="M68" s="446"/>
      <c r="N68" s="446"/>
    </row>
    <row r="69" spans="1:15" ht="15.75" x14ac:dyDescent="0.25">
      <c r="A69" s="29" t="s">
        <v>679</v>
      </c>
      <c r="B69" s="30"/>
      <c r="C69" s="30"/>
      <c r="D69" s="29" t="s">
        <v>700</v>
      </c>
      <c r="E69" s="30"/>
      <c r="F69" s="30"/>
      <c r="G69" s="30"/>
      <c r="H69" s="30"/>
      <c r="I69" s="30"/>
      <c r="J69" s="30"/>
      <c r="K69" s="30"/>
      <c r="L69" s="446">
        <v>1000</v>
      </c>
      <c r="M69" s="446"/>
      <c r="N69" s="446"/>
    </row>
    <row r="70" spans="1:15" ht="15.75" x14ac:dyDescent="0.25">
      <c r="A70" s="29" t="s">
        <v>680</v>
      </c>
      <c r="B70" s="30"/>
      <c r="C70" s="30"/>
      <c r="D70" s="29" t="s">
        <v>701</v>
      </c>
      <c r="E70" s="30"/>
      <c r="F70" s="30"/>
      <c r="G70" s="30"/>
      <c r="H70" s="30"/>
      <c r="I70" s="30"/>
      <c r="J70" s="30"/>
      <c r="K70" s="30"/>
      <c r="L70" s="446">
        <v>0</v>
      </c>
      <c r="M70" s="446"/>
      <c r="N70" s="446"/>
    </row>
    <row r="71" spans="1:15" ht="15.75" x14ac:dyDescent="0.25">
      <c r="A71" s="29" t="s">
        <v>681</v>
      </c>
      <c r="B71" s="30"/>
      <c r="C71" s="30"/>
      <c r="D71" s="29" t="s">
        <v>702</v>
      </c>
      <c r="E71" s="30"/>
      <c r="F71" s="30"/>
      <c r="G71" s="30"/>
      <c r="H71" s="30"/>
      <c r="I71" s="30"/>
      <c r="J71" s="30"/>
      <c r="K71" s="30"/>
      <c r="L71" s="446">
        <v>1000</v>
      </c>
      <c r="M71" s="446"/>
      <c r="N71" s="446"/>
    </row>
    <row r="72" spans="1:15" ht="15.75" x14ac:dyDescent="0.25">
      <c r="A72" s="29" t="s">
        <v>682</v>
      </c>
      <c r="B72" s="30"/>
      <c r="C72" s="30"/>
      <c r="D72" s="29" t="s">
        <v>703</v>
      </c>
      <c r="E72" s="30"/>
      <c r="F72" s="30"/>
      <c r="G72" s="30"/>
      <c r="H72" s="30"/>
      <c r="I72" s="30"/>
      <c r="J72" s="30"/>
      <c r="K72" s="30"/>
      <c r="L72" s="446">
        <v>1000</v>
      </c>
      <c r="M72" s="446"/>
      <c r="N72" s="446"/>
    </row>
    <row r="73" spans="1:15" ht="15.75" x14ac:dyDescent="0.25">
      <c r="A73" s="29" t="s">
        <v>704</v>
      </c>
      <c r="B73" s="26"/>
      <c r="C73" s="26"/>
      <c r="D73" s="26" t="s">
        <v>705</v>
      </c>
      <c r="E73" s="26"/>
      <c r="F73" s="26"/>
      <c r="G73" s="26"/>
      <c r="H73" s="26"/>
      <c r="I73" s="26"/>
      <c r="J73" s="26"/>
      <c r="K73" s="26"/>
      <c r="L73" s="447">
        <f>L74+L76</f>
        <v>8000</v>
      </c>
      <c r="M73" s="447"/>
      <c r="N73" s="447"/>
    </row>
    <row r="74" spans="1:15" ht="15.75" x14ac:dyDescent="0.25">
      <c r="A74" s="28" t="s">
        <v>708</v>
      </c>
      <c r="B74" s="26"/>
      <c r="C74" s="26"/>
      <c r="D74" s="26" t="s">
        <v>710</v>
      </c>
      <c r="E74" s="26"/>
      <c r="F74" s="26"/>
      <c r="G74" s="26"/>
      <c r="H74" s="26"/>
      <c r="I74" s="26"/>
      <c r="J74" s="26"/>
      <c r="K74" s="26"/>
      <c r="L74" s="447">
        <f>L75</f>
        <v>8000</v>
      </c>
      <c r="M74" s="447"/>
      <c r="N74" s="447"/>
    </row>
    <row r="75" spans="1:15" ht="16.5" thickBot="1" x14ac:dyDescent="0.3">
      <c r="A75" s="29" t="s">
        <v>709</v>
      </c>
      <c r="B75" s="30"/>
      <c r="C75" s="30"/>
      <c r="D75" s="30" t="s">
        <v>711</v>
      </c>
      <c r="E75" s="30"/>
      <c r="F75" s="30"/>
      <c r="G75" s="30"/>
      <c r="H75" s="30"/>
      <c r="I75" s="30"/>
      <c r="J75" s="30"/>
      <c r="K75" s="30"/>
      <c r="L75" s="448">
        <v>8000</v>
      </c>
      <c r="M75" s="448"/>
      <c r="N75" s="448"/>
    </row>
    <row r="76" spans="1:15" ht="15.75" x14ac:dyDescent="0.25">
      <c r="A76" s="54" t="s">
        <v>712</v>
      </c>
      <c r="B76" s="55"/>
      <c r="C76" s="55"/>
      <c r="D76" s="55" t="s">
        <v>653</v>
      </c>
      <c r="E76" s="55"/>
      <c r="F76" s="55"/>
      <c r="G76" s="55"/>
      <c r="H76" s="55"/>
      <c r="I76" s="55"/>
      <c r="J76" s="55"/>
      <c r="K76" s="55"/>
      <c r="L76" s="449"/>
      <c r="M76" s="449"/>
      <c r="N76" s="449"/>
    </row>
    <row r="77" spans="1:15" ht="15.75" x14ac:dyDescent="0.25">
      <c r="A77" s="56" t="s">
        <v>713</v>
      </c>
      <c r="B77" s="57"/>
      <c r="C77" s="57"/>
      <c r="D77" s="57" t="s">
        <v>654</v>
      </c>
      <c r="E77" s="57"/>
      <c r="F77" s="57"/>
      <c r="G77" s="57"/>
      <c r="H77" s="57"/>
      <c r="I77" s="57"/>
      <c r="J77" s="57"/>
      <c r="K77" s="57"/>
      <c r="L77" s="449">
        <f>L78</f>
        <v>0</v>
      </c>
      <c r="M77" s="449"/>
      <c r="N77" s="449"/>
    </row>
    <row r="78" spans="1:15" ht="16.5" thickBot="1" x14ac:dyDescent="0.3">
      <c r="A78" s="58" t="s">
        <v>714</v>
      </c>
      <c r="B78" s="59"/>
      <c r="C78" s="59"/>
      <c r="D78" s="59" t="s">
        <v>715</v>
      </c>
      <c r="E78" s="59"/>
      <c r="F78" s="59"/>
      <c r="G78" s="59"/>
      <c r="H78" s="59"/>
      <c r="I78" s="59"/>
      <c r="J78" s="59"/>
      <c r="K78" s="59"/>
      <c r="L78" s="450"/>
      <c r="M78" s="450"/>
      <c r="N78" s="450"/>
      <c r="O78" s="27" t="s">
        <v>716</v>
      </c>
    </row>
    <row r="79" spans="1:15" ht="15.75" x14ac:dyDescent="0.25">
      <c r="A79" s="28" t="s">
        <v>706</v>
      </c>
      <c r="B79" s="24"/>
      <c r="C79" s="24"/>
      <c r="D79" s="28" t="s">
        <v>736</v>
      </c>
      <c r="E79" s="24"/>
      <c r="F79" s="24"/>
      <c r="G79" s="24"/>
      <c r="H79" s="24"/>
      <c r="I79" s="24"/>
      <c r="J79" s="24"/>
      <c r="K79" s="24"/>
      <c r="L79" s="447">
        <f>SUM(L80:N83)</f>
        <v>500000</v>
      </c>
      <c r="M79" s="447"/>
      <c r="N79" s="447"/>
    </row>
    <row r="80" spans="1:15" ht="15.75" x14ac:dyDescent="0.25">
      <c r="A80" s="29" t="s">
        <v>717</v>
      </c>
      <c r="B80" s="31"/>
      <c r="C80" s="31"/>
      <c r="D80" s="29" t="s">
        <v>737</v>
      </c>
      <c r="E80" s="31"/>
      <c r="F80" s="31"/>
      <c r="G80" s="31"/>
      <c r="H80" s="31"/>
      <c r="I80" s="31"/>
      <c r="J80" s="31"/>
      <c r="K80" s="31"/>
      <c r="L80" s="448">
        <v>500000</v>
      </c>
      <c r="M80" s="448"/>
      <c r="N80" s="448"/>
    </row>
    <row r="81" spans="1:14" ht="15.75" x14ac:dyDescent="0.25">
      <c r="A81" s="29" t="s">
        <v>718</v>
      </c>
      <c r="B81" s="31"/>
      <c r="C81" s="31"/>
      <c r="D81" s="29" t="s">
        <v>738</v>
      </c>
      <c r="E81" s="31"/>
      <c r="F81" s="31"/>
      <c r="G81" s="31"/>
      <c r="H81" s="31"/>
      <c r="I81" s="31"/>
      <c r="J81" s="31"/>
      <c r="K81" s="31"/>
      <c r="L81" s="446"/>
      <c r="M81" s="446"/>
      <c r="N81" s="446"/>
    </row>
    <row r="82" spans="1:14" ht="15.75" x14ac:dyDescent="0.25">
      <c r="A82" s="29" t="s">
        <v>719</v>
      </c>
      <c r="B82" s="31"/>
      <c r="C82" s="31"/>
      <c r="D82" s="29" t="s">
        <v>739</v>
      </c>
      <c r="E82" s="31"/>
      <c r="F82" s="31"/>
      <c r="G82" s="31"/>
      <c r="H82" s="31"/>
      <c r="I82" s="31"/>
      <c r="J82" s="31"/>
      <c r="K82" s="31"/>
      <c r="L82" s="446"/>
      <c r="M82" s="446"/>
      <c r="N82" s="446"/>
    </row>
    <row r="83" spans="1:14" ht="15.75" x14ac:dyDescent="0.25">
      <c r="A83" s="29" t="s">
        <v>720</v>
      </c>
      <c r="B83" s="31"/>
      <c r="C83" s="31"/>
      <c r="D83" s="29" t="s">
        <v>740</v>
      </c>
      <c r="E83" s="31"/>
      <c r="F83" s="31"/>
      <c r="G83" s="31"/>
      <c r="H83" s="31"/>
      <c r="I83" s="31"/>
      <c r="J83" s="31"/>
      <c r="K83" s="31"/>
      <c r="L83" s="446"/>
      <c r="M83" s="446"/>
      <c r="N83" s="446"/>
    </row>
    <row r="84" spans="1:14" ht="15.75" x14ac:dyDescent="0.25">
      <c r="A84" s="28" t="s">
        <v>707</v>
      </c>
      <c r="B84" s="24"/>
      <c r="C84" s="24"/>
      <c r="D84" s="28" t="s">
        <v>741</v>
      </c>
      <c r="E84" s="24"/>
      <c r="F84" s="24"/>
      <c r="G84" s="24"/>
      <c r="H84" s="24"/>
      <c r="I84" s="24"/>
      <c r="J84" s="24"/>
      <c r="K84" s="24"/>
      <c r="L84" s="447">
        <f>L85+L90+L93+L98</f>
        <v>134000</v>
      </c>
      <c r="M84" s="447"/>
      <c r="N84" s="447"/>
    </row>
    <row r="85" spans="1:14" ht="15.75" x14ac:dyDescent="0.25">
      <c r="A85" s="28" t="s">
        <v>721</v>
      </c>
      <c r="B85" s="24"/>
      <c r="C85" s="24"/>
      <c r="D85" s="28" t="s">
        <v>742</v>
      </c>
      <c r="E85" s="24"/>
      <c r="F85" s="24"/>
      <c r="G85" s="24"/>
      <c r="H85" s="24"/>
      <c r="I85" s="24"/>
      <c r="J85" s="24"/>
      <c r="K85" s="24"/>
      <c r="L85" s="447">
        <f>SUM(L86:N89)</f>
        <v>4000</v>
      </c>
      <c r="M85" s="447"/>
      <c r="N85" s="447"/>
    </row>
    <row r="86" spans="1:14" ht="15.75" x14ac:dyDescent="0.25">
      <c r="A86" s="29" t="s">
        <v>722</v>
      </c>
      <c r="B86" s="31"/>
      <c r="C86" s="31"/>
      <c r="D86" s="29" t="s">
        <v>743</v>
      </c>
      <c r="E86" s="31"/>
      <c r="F86" s="31"/>
      <c r="G86" s="31"/>
      <c r="H86" s="31"/>
      <c r="I86" s="31"/>
      <c r="J86" s="31"/>
      <c r="K86" s="31"/>
      <c r="L86" s="448">
        <v>1000</v>
      </c>
      <c r="M86" s="448"/>
      <c r="N86" s="448"/>
    </row>
    <row r="87" spans="1:14" ht="15.75" x14ac:dyDescent="0.25">
      <c r="A87" s="29" t="s">
        <v>723</v>
      </c>
      <c r="B87" s="31"/>
      <c r="C87" s="31"/>
      <c r="D87" s="29" t="s">
        <v>744</v>
      </c>
      <c r="E87" s="31"/>
      <c r="F87" s="31"/>
      <c r="G87" s="31"/>
      <c r="H87" s="31"/>
      <c r="I87" s="31"/>
      <c r="J87" s="31"/>
      <c r="K87" s="31"/>
      <c r="L87" s="446">
        <v>1000</v>
      </c>
      <c r="M87" s="446"/>
      <c r="N87" s="446"/>
    </row>
    <row r="88" spans="1:14" ht="15.75" x14ac:dyDescent="0.25">
      <c r="A88" s="29" t="s">
        <v>724</v>
      </c>
      <c r="B88" s="31"/>
      <c r="C88" s="31"/>
      <c r="D88" s="29" t="s">
        <v>745</v>
      </c>
      <c r="E88" s="31"/>
      <c r="F88" s="31"/>
      <c r="G88" s="31"/>
      <c r="H88" s="31"/>
      <c r="I88" s="31"/>
      <c r="J88" s="31"/>
      <c r="K88" s="31"/>
      <c r="L88" s="446">
        <v>1000</v>
      </c>
      <c r="M88" s="446"/>
      <c r="N88" s="446"/>
    </row>
    <row r="89" spans="1:14" ht="15.75" x14ac:dyDescent="0.25">
      <c r="A89" s="29" t="s">
        <v>725</v>
      </c>
      <c r="B89" s="31"/>
      <c r="C89" s="31"/>
      <c r="D89" s="29" t="s">
        <v>746</v>
      </c>
      <c r="E89" s="31"/>
      <c r="F89" s="31"/>
      <c r="G89" s="31"/>
      <c r="H89" s="31"/>
      <c r="I89" s="31"/>
      <c r="J89" s="31"/>
      <c r="K89" s="31"/>
      <c r="L89" s="446">
        <v>1000</v>
      </c>
      <c r="M89" s="446"/>
      <c r="N89" s="446"/>
    </row>
    <row r="90" spans="1:14" ht="15.75" x14ac:dyDescent="0.25">
      <c r="A90" s="28" t="s">
        <v>726</v>
      </c>
      <c r="B90" s="24"/>
      <c r="C90" s="24"/>
      <c r="D90" s="28" t="s">
        <v>747</v>
      </c>
      <c r="E90" s="24"/>
      <c r="F90" s="24"/>
      <c r="G90" s="24"/>
      <c r="H90" s="24"/>
      <c r="I90" s="24"/>
      <c r="J90" s="24"/>
      <c r="K90" s="24"/>
      <c r="L90" s="447">
        <f>SUM(L91:N92)</f>
        <v>20000</v>
      </c>
      <c r="M90" s="447"/>
      <c r="N90" s="447"/>
    </row>
    <row r="91" spans="1:14" ht="15.75" x14ac:dyDescent="0.25">
      <c r="A91" s="29" t="s">
        <v>727</v>
      </c>
      <c r="B91" s="31"/>
      <c r="C91" s="31"/>
      <c r="D91" s="29" t="s">
        <v>748</v>
      </c>
      <c r="E91" s="31"/>
      <c r="F91" s="31"/>
      <c r="G91" s="31"/>
      <c r="H91" s="31"/>
      <c r="I91" s="31"/>
      <c r="J91" s="31"/>
      <c r="K91" s="31"/>
      <c r="L91" s="448">
        <v>10000</v>
      </c>
      <c r="M91" s="448"/>
      <c r="N91" s="448"/>
    </row>
    <row r="92" spans="1:14" ht="15.75" x14ac:dyDescent="0.25">
      <c r="A92" s="29" t="s">
        <v>728</v>
      </c>
      <c r="B92" s="31"/>
      <c r="C92" s="31"/>
      <c r="D92" s="29" t="s">
        <v>749</v>
      </c>
      <c r="E92" s="31"/>
      <c r="F92" s="31"/>
      <c r="G92" s="31"/>
      <c r="H92" s="31"/>
      <c r="I92" s="31"/>
      <c r="J92" s="31"/>
      <c r="K92" s="31"/>
      <c r="L92" s="446">
        <v>10000</v>
      </c>
      <c r="M92" s="446"/>
      <c r="N92" s="446"/>
    </row>
    <row r="93" spans="1:14" ht="15.75" x14ac:dyDescent="0.25">
      <c r="A93" s="28" t="s">
        <v>729</v>
      </c>
      <c r="B93" s="24"/>
      <c r="C93" s="24"/>
      <c r="D93" s="28" t="s">
        <v>750</v>
      </c>
      <c r="E93" s="24"/>
      <c r="F93" s="24"/>
      <c r="G93" s="24"/>
      <c r="H93" s="24"/>
      <c r="I93" s="24"/>
      <c r="J93" s="24"/>
      <c r="K93" s="24"/>
      <c r="L93" s="447">
        <f>SUM(L94:N97)</f>
        <v>70000</v>
      </c>
      <c r="M93" s="447"/>
      <c r="N93" s="447"/>
    </row>
    <row r="94" spans="1:14" ht="15.75" x14ac:dyDescent="0.25">
      <c r="A94" s="29" t="s">
        <v>730</v>
      </c>
      <c r="B94" s="31"/>
      <c r="C94" s="31"/>
      <c r="D94" s="29" t="s">
        <v>751</v>
      </c>
      <c r="E94" s="31"/>
      <c r="F94" s="31"/>
      <c r="G94" s="31"/>
      <c r="H94" s="31"/>
      <c r="I94" s="31"/>
      <c r="J94" s="31"/>
      <c r="K94" s="31"/>
      <c r="L94" s="448">
        <v>50000</v>
      </c>
      <c r="M94" s="448"/>
      <c r="N94" s="448"/>
    </row>
    <row r="95" spans="1:14" ht="15.75" x14ac:dyDescent="0.25">
      <c r="A95" s="29" t="s">
        <v>731</v>
      </c>
      <c r="B95" s="31"/>
      <c r="C95" s="31"/>
      <c r="D95" s="29" t="s">
        <v>752</v>
      </c>
      <c r="E95" s="31"/>
      <c r="F95" s="31"/>
      <c r="G95" s="31"/>
      <c r="H95" s="31"/>
      <c r="I95" s="31"/>
      <c r="J95" s="31"/>
      <c r="K95" s="31"/>
      <c r="L95" s="446">
        <v>20000</v>
      </c>
      <c r="M95" s="446"/>
      <c r="N95" s="446"/>
    </row>
    <row r="96" spans="1:14" ht="15.75" x14ac:dyDescent="0.25">
      <c r="A96" s="29" t="s">
        <v>732</v>
      </c>
      <c r="B96" s="31"/>
      <c r="C96" s="31"/>
      <c r="D96" s="29" t="s">
        <v>753</v>
      </c>
      <c r="E96" s="31"/>
      <c r="F96" s="31"/>
      <c r="G96" s="31"/>
      <c r="H96" s="31"/>
      <c r="I96" s="31"/>
      <c r="J96" s="31"/>
      <c r="K96" s="31"/>
      <c r="L96" s="446"/>
      <c r="M96" s="446"/>
      <c r="N96" s="446"/>
    </row>
    <row r="97" spans="1:15" ht="15.75" x14ac:dyDescent="0.25">
      <c r="A97" s="29" t="s">
        <v>733</v>
      </c>
      <c r="B97" s="31"/>
      <c r="C97" s="31"/>
      <c r="D97" s="29" t="s">
        <v>754</v>
      </c>
      <c r="E97" s="31"/>
      <c r="F97" s="31"/>
      <c r="G97" s="31"/>
      <c r="H97" s="31"/>
      <c r="I97" s="31"/>
      <c r="J97" s="31"/>
      <c r="K97" s="31"/>
      <c r="L97" s="446"/>
      <c r="M97" s="446"/>
      <c r="N97" s="446"/>
    </row>
    <row r="98" spans="1:15" ht="15.75" x14ac:dyDescent="0.25">
      <c r="A98" s="28" t="s">
        <v>734</v>
      </c>
      <c r="B98" s="24"/>
      <c r="C98" s="24"/>
      <c r="D98" s="28" t="s">
        <v>755</v>
      </c>
      <c r="E98" s="24"/>
      <c r="F98" s="24"/>
      <c r="G98" s="24"/>
      <c r="H98" s="24"/>
      <c r="I98" s="24"/>
      <c r="J98" s="24"/>
      <c r="K98" s="24"/>
      <c r="L98" s="447">
        <f>L99</f>
        <v>40000</v>
      </c>
      <c r="M98" s="447"/>
      <c r="N98" s="447"/>
    </row>
    <row r="99" spans="1:15" ht="15.75" x14ac:dyDescent="0.25">
      <c r="A99" s="29" t="s">
        <v>735</v>
      </c>
      <c r="B99" s="31"/>
      <c r="C99" s="31"/>
      <c r="D99" s="29" t="s">
        <v>756</v>
      </c>
      <c r="E99" s="31"/>
      <c r="F99" s="31"/>
      <c r="G99" s="31"/>
      <c r="H99" s="31"/>
      <c r="I99" s="31"/>
      <c r="J99" s="31"/>
      <c r="K99" s="31"/>
      <c r="L99" s="448">
        <v>40000</v>
      </c>
      <c r="M99" s="448"/>
      <c r="N99" s="448"/>
    </row>
    <row r="100" spans="1:15" ht="15.75" x14ac:dyDescent="0.25">
      <c r="A100" s="28" t="s">
        <v>757</v>
      </c>
      <c r="B100" s="24"/>
      <c r="C100" s="24"/>
      <c r="D100" s="28" t="s">
        <v>794</v>
      </c>
      <c r="E100" s="24"/>
      <c r="F100" s="24"/>
      <c r="G100" s="24"/>
      <c r="H100" s="24"/>
      <c r="I100" s="24"/>
      <c r="J100" s="24"/>
      <c r="K100" s="24"/>
      <c r="L100" s="447">
        <f>L101+L105+L123+L128+L131</f>
        <v>1521000</v>
      </c>
      <c r="M100" s="447"/>
      <c r="N100" s="447"/>
    </row>
    <row r="101" spans="1:15" ht="15.75" x14ac:dyDescent="0.25">
      <c r="A101" s="28" t="s">
        <v>758</v>
      </c>
      <c r="B101" s="24"/>
      <c r="C101" s="24"/>
      <c r="D101" s="28" t="s">
        <v>795</v>
      </c>
      <c r="E101" s="24"/>
      <c r="F101" s="24"/>
      <c r="G101" s="24"/>
      <c r="H101" s="24"/>
      <c r="I101" s="24"/>
      <c r="J101" s="24"/>
      <c r="K101" s="24"/>
      <c r="L101" s="447">
        <f>L102</f>
        <v>500000</v>
      </c>
      <c r="M101" s="447"/>
      <c r="N101" s="447"/>
      <c r="O101" s="25"/>
    </row>
    <row r="102" spans="1:15" ht="15.75" x14ac:dyDescent="0.25">
      <c r="A102" s="28" t="s">
        <v>759</v>
      </c>
      <c r="B102" s="24"/>
      <c r="C102" s="24"/>
      <c r="D102" s="28" t="s">
        <v>796</v>
      </c>
      <c r="E102" s="24"/>
      <c r="F102" s="24"/>
      <c r="G102" s="24"/>
      <c r="H102" s="24"/>
      <c r="I102" s="24"/>
      <c r="J102" s="24"/>
      <c r="K102" s="24"/>
      <c r="L102" s="447">
        <f>SUM(L103:N104)</f>
        <v>500000</v>
      </c>
      <c r="M102" s="447"/>
      <c r="N102" s="447"/>
      <c r="O102" s="25"/>
    </row>
    <row r="103" spans="1:15" ht="15.75" x14ac:dyDescent="0.25">
      <c r="A103" s="29" t="s">
        <v>760</v>
      </c>
      <c r="B103" s="31"/>
      <c r="C103" s="31"/>
      <c r="D103" s="29" t="s">
        <v>797</v>
      </c>
      <c r="E103" s="31"/>
      <c r="F103" s="31"/>
      <c r="G103" s="31"/>
      <c r="H103" s="31"/>
      <c r="I103" s="31"/>
      <c r="J103" s="31"/>
      <c r="K103" s="31"/>
      <c r="L103" s="448">
        <v>500000</v>
      </c>
      <c r="M103" s="448"/>
      <c r="N103" s="448"/>
      <c r="O103" s="25"/>
    </row>
    <row r="104" spans="1:15" ht="15.75" x14ac:dyDescent="0.25">
      <c r="A104" s="29" t="s">
        <v>761</v>
      </c>
      <c r="B104" s="31"/>
      <c r="C104" s="31"/>
      <c r="D104" s="29" t="s">
        <v>571</v>
      </c>
      <c r="E104" s="31"/>
      <c r="F104" s="31"/>
      <c r="G104" s="31"/>
      <c r="H104" s="31"/>
      <c r="I104" s="31"/>
      <c r="J104" s="31"/>
      <c r="K104" s="31"/>
      <c r="L104" s="446"/>
      <c r="M104" s="446"/>
      <c r="N104" s="446"/>
      <c r="O104" s="25"/>
    </row>
    <row r="105" spans="1:15" ht="15.75" x14ac:dyDescent="0.25">
      <c r="A105" s="28" t="s">
        <v>762</v>
      </c>
      <c r="B105" s="24"/>
      <c r="C105" s="24"/>
      <c r="D105" s="28" t="s">
        <v>798</v>
      </c>
      <c r="E105" s="24"/>
      <c r="F105" s="24"/>
      <c r="G105" s="24"/>
      <c r="H105" s="24"/>
      <c r="I105" s="24"/>
      <c r="J105" s="24"/>
      <c r="K105" s="24"/>
      <c r="L105" s="447">
        <f>L106+L116+L120</f>
        <v>0</v>
      </c>
      <c r="M105" s="447"/>
      <c r="N105" s="447"/>
      <c r="O105" s="25"/>
    </row>
    <row r="106" spans="1:15" ht="15.75" x14ac:dyDescent="0.25">
      <c r="A106" s="28" t="s">
        <v>763</v>
      </c>
      <c r="B106" s="24"/>
      <c r="C106" s="24"/>
      <c r="D106" s="28" t="s">
        <v>799</v>
      </c>
      <c r="E106" s="24"/>
      <c r="F106" s="24"/>
      <c r="G106" s="24"/>
      <c r="H106" s="24"/>
      <c r="I106" s="24"/>
      <c r="J106" s="24"/>
      <c r="K106" s="24"/>
      <c r="L106" s="447">
        <f>SUM(L107:N115)</f>
        <v>0</v>
      </c>
      <c r="M106" s="447"/>
      <c r="N106" s="447"/>
      <c r="O106" s="25"/>
    </row>
    <row r="107" spans="1:15" ht="15.75" x14ac:dyDescent="0.25">
      <c r="A107" s="29" t="s">
        <v>764</v>
      </c>
      <c r="B107" s="31"/>
      <c r="C107" s="31"/>
      <c r="D107" s="29" t="s">
        <v>800</v>
      </c>
      <c r="E107" s="31"/>
      <c r="F107" s="31"/>
      <c r="G107" s="31"/>
      <c r="H107" s="31"/>
      <c r="I107" s="31"/>
      <c r="J107" s="31"/>
      <c r="K107" s="31"/>
      <c r="L107" s="448"/>
      <c r="M107" s="448"/>
      <c r="N107" s="448"/>
      <c r="O107" s="25"/>
    </row>
    <row r="108" spans="1:15" ht="15.75" x14ac:dyDescent="0.25">
      <c r="A108" s="29" t="s">
        <v>765</v>
      </c>
      <c r="B108" s="31"/>
      <c r="C108" s="31"/>
      <c r="D108" s="29" t="s">
        <v>554</v>
      </c>
      <c r="E108" s="31"/>
      <c r="F108" s="31"/>
      <c r="G108" s="31"/>
      <c r="H108" s="31"/>
      <c r="I108" s="31"/>
      <c r="J108" s="31"/>
      <c r="K108" s="31"/>
      <c r="L108" s="446"/>
      <c r="M108" s="446"/>
      <c r="N108" s="446"/>
      <c r="O108" s="25"/>
    </row>
    <row r="109" spans="1:15" ht="15.75" x14ac:dyDescent="0.25">
      <c r="A109" s="29" t="s">
        <v>766</v>
      </c>
      <c r="B109" s="31"/>
      <c r="C109" s="31"/>
      <c r="D109" s="29" t="s">
        <v>555</v>
      </c>
      <c r="E109" s="31"/>
      <c r="F109" s="31"/>
      <c r="G109" s="31"/>
      <c r="H109" s="31"/>
      <c r="I109" s="31"/>
      <c r="J109" s="31"/>
      <c r="K109" s="31"/>
      <c r="L109" s="446"/>
      <c r="M109" s="446"/>
      <c r="N109" s="446"/>
      <c r="O109" s="25"/>
    </row>
    <row r="110" spans="1:15" ht="15.75" x14ac:dyDescent="0.25">
      <c r="A110" s="29" t="s">
        <v>767</v>
      </c>
      <c r="B110" s="31"/>
      <c r="C110" s="31"/>
      <c r="D110" s="29" t="s">
        <v>556</v>
      </c>
      <c r="E110" s="31"/>
      <c r="F110" s="31"/>
      <c r="G110" s="31"/>
      <c r="H110" s="31"/>
      <c r="I110" s="31"/>
      <c r="J110" s="31"/>
      <c r="K110" s="31"/>
      <c r="L110" s="446"/>
      <c r="M110" s="446"/>
      <c r="N110" s="446"/>
      <c r="O110" s="25"/>
    </row>
    <row r="111" spans="1:15" ht="15.75" x14ac:dyDescent="0.25">
      <c r="A111" s="29" t="s">
        <v>768</v>
      </c>
      <c r="B111" s="31"/>
      <c r="C111" s="31"/>
      <c r="D111" s="29" t="s">
        <v>557</v>
      </c>
      <c r="E111" s="31"/>
      <c r="F111" s="31"/>
      <c r="G111" s="31"/>
      <c r="H111" s="31"/>
      <c r="I111" s="31"/>
      <c r="J111" s="31"/>
      <c r="K111" s="31"/>
      <c r="L111" s="446"/>
      <c r="M111" s="446"/>
      <c r="N111" s="446"/>
      <c r="O111" s="25"/>
    </row>
    <row r="112" spans="1:15" ht="15.75" x14ac:dyDescent="0.25">
      <c r="A112" s="29" t="s">
        <v>769</v>
      </c>
      <c r="B112" s="31"/>
      <c r="C112" s="31"/>
      <c r="D112" s="29" t="s">
        <v>558</v>
      </c>
      <c r="E112" s="31"/>
      <c r="F112" s="31"/>
      <c r="G112" s="31"/>
      <c r="H112" s="31"/>
      <c r="I112" s="31"/>
      <c r="J112" s="31"/>
      <c r="K112" s="31"/>
      <c r="L112" s="446"/>
      <c r="M112" s="446"/>
      <c r="N112" s="446"/>
      <c r="O112" s="25"/>
    </row>
    <row r="113" spans="1:15" ht="15.75" x14ac:dyDescent="0.25">
      <c r="A113" s="29" t="s">
        <v>770</v>
      </c>
      <c r="B113" s="31"/>
      <c r="C113" s="31"/>
      <c r="D113" s="29" t="s">
        <v>559</v>
      </c>
      <c r="E113" s="31"/>
      <c r="F113" s="31"/>
      <c r="G113" s="31"/>
      <c r="H113" s="31"/>
      <c r="I113" s="31"/>
      <c r="J113" s="31"/>
      <c r="K113" s="31"/>
      <c r="L113" s="446"/>
      <c r="M113" s="446"/>
      <c r="N113" s="446"/>
      <c r="O113" s="25"/>
    </row>
    <row r="114" spans="1:15" ht="15.75" x14ac:dyDescent="0.25">
      <c r="A114" s="29" t="s">
        <v>771</v>
      </c>
      <c r="B114" s="31"/>
      <c r="C114" s="31"/>
      <c r="D114" s="29" t="s">
        <v>560</v>
      </c>
      <c r="E114" s="31"/>
      <c r="F114" s="31"/>
      <c r="G114" s="31"/>
      <c r="H114" s="31"/>
      <c r="I114" s="31"/>
      <c r="J114" s="31"/>
      <c r="K114" s="31"/>
      <c r="L114" s="446"/>
      <c r="M114" s="446"/>
      <c r="N114" s="446"/>
      <c r="O114" s="25"/>
    </row>
    <row r="115" spans="1:15" ht="15.75" x14ac:dyDescent="0.25">
      <c r="A115" s="29" t="s">
        <v>772</v>
      </c>
      <c r="B115" s="31"/>
      <c r="C115" s="31"/>
      <c r="D115" s="29" t="s">
        <v>573</v>
      </c>
      <c r="E115" s="31"/>
      <c r="F115" s="31"/>
      <c r="G115" s="31"/>
      <c r="H115" s="31"/>
      <c r="I115" s="31"/>
      <c r="J115" s="31"/>
      <c r="K115" s="31"/>
      <c r="L115" s="446"/>
      <c r="M115" s="446"/>
      <c r="N115" s="446"/>
      <c r="O115" s="25"/>
    </row>
    <row r="116" spans="1:15" ht="15.75" x14ac:dyDescent="0.25">
      <c r="A116" s="28" t="s">
        <v>773</v>
      </c>
      <c r="B116" s="24"/>
      <c r="C116" s="24"/>
      <c r="D116" s="28" t="s">
        <v>801</v>
      </c>
      <c r="E116" s="24"/>
      <c r="F116" s="24"/>
      <c r="G116" s="24"/>
      <c r="H116" s="24"/>
      <c r="I116" s="24"/>
      <c r="J116" s="24"/>
      <c r="K116" s="24"/>
      <c r="L116" s="447">
        <f>SUM(L117:N119)</f>
        <v>0</v>
      </c>
      <c r="M116" s="447"/>
      <c r="N116" s="447"/>
      <c r="O116" s="25"/>
    </row>
    <row r="117" spans="1:15" ht="15.75" x14ac:dyDescent="0.25">
      <c r="A117" s="29" t="s">
        <v>774</v>
      </c>
      <c r="B117" s="31"/>
      <c r="C117" s="31"/>
      <c r="D117" s="29" t="s">
        <v>563</v>
      </c>
      <c r="E117" s="31"/>
      <c r="F117" s="31"/>
      <c r="G117" s="31"/>
      <c r="H117" s="31"/>
      <c r="I117" s="31"/>
      <c r="J117" s="31"/>
      <c r="K117" s="31"/>
      <c r="L117" s="448"/>
      <c r="M117" s="448"/>
      <c r="N117" s="448"/>
      <c r="O117" s="25"/>
    </row>
    <row r="118" spans="1:15" ht="15.75" x14ac:dyDescent="0.25">
      <c r="A118" s="29" t="s">
        <v>775</v>
      </c>
      <c r="B118" s="31"/>
      <c r="C118" s="31"/>
      <c r="D118" s="29" t="s">
        <v>565</v>
      </c>
      <c r="E118" s="31"/>
      <c r="F118" s="31"/>
      <c r="G118" s="31"/>
      <c r="H118" s="31"/>
      <c r="I118" s="31"/>
      <c r="J118" s="31"/>
      <c r="K118" s="31"/>
      <c r="L118" s="446"/>
      <c r="M118" s="446"/>
      <c r="N118" s="446"/>
      <c r="O118" s="25"/>
    </row>
    <row r="119" spans="1:15" ht="15.75" x14ac:dyDescent="0.25">
      <c r="A119" s="29" t="s">
        <v>776</v>
      </c>
      <c r="B119" s="31"/>
      <c r="C119" s="31"/>
      <c r="D119" s="29" t="s">
        <v>564</v>
      </c>
      <c r="E119" s="31"/>
      <c r="F119" s="31"/>
      <c r="G119" s="31"/>
      <c r="H119" s="31"/>
      <c r="I119" s="31"/>
      <c r="J119" s="31"/>
      <c r="K119" s="31"/>
      <c r="L119" s="446"/>
      <c r="M119" s="446"/>
      <c r="N119" s="446"/>
      <c r="O119" s="25"/>
    </row>
    <row r="120" spans="1:15" ht="15.75" x14ac:dyDescent="0.25">
      <c r="A120" s="28" t="s">
        <v>777</v>
      </c>
      <c r="B120" s="24"/>
      <c r="C120" s="24"/>
      <c r="D120" s="28" t="s">
        <v>802</v>
      </c>
      <c r="E120" s="24"/>
      <c r="F120" s="24"/>
      <c r="G120" s="24"/>
      <c r="H120" s="24"/>
      <c r="I120" s="24"/>
      <c r="J120" s="24"/>
      <c r="K120" s="24"/>
      <c r="L120" s="447">
        <f>SUM(L121:N122)</f>
        <v>0</v>
      </c>
      <c r="M120" s="447"/>
      <c r="N120" s="447"/>
      <c r="O120" s="25"/>
    </row>
    <row r="121" spans="1:15" ht="15.75" x14ac:dyDescent="0.25">
      <c r="A121" s="29" t="s">
        <v>778</v>
      </c>
      <c r="B121" s="31"/>
      <c r="C121" s="31"/>
      <c r="D121" s="29" t="s">
        <v>803</v>
      </c>
      <c r="E121" s="31"/>
      <c r="F121" s="31"/>
      <c r="G121" s="31"/>
      <c r="H121" s="31"/>
      <c r="I121" s="31"/>
      <c r="J121" s="31"/>
      <c r="K121" s="31"/>
      <c r="L121" s="448"/>
      <c r="M121" s="448"/>
      <c r="N121" s="448"/>
      <c r="O121" s="25"/>
    </row>
    <row r="122" spans="1:15" ht="15.75" x14ac:dyDescent="0.25">
      <c r="A122" s="29" t="s">
        <v>779</v>
      </c>
      <c r="B122" s="31"/>
      <c r="C122" s="31"/>
      <c r="D122" s="29" t="s">
        <v>804</v>
      </c>
      <c r="E122" s="31"/>
      <c r="F122" s="31"/>
      <c r="G122" s="31"/>
      <c r="H122" s="31"/>
      <c r="I122" s="31"/>
      <c r="J122" s="31"/>
      <c r="K122" s="31"/>
      <c r="L122" s="446"/>
      <c r="M122" s="446"/>
      <c r="N122" s="446"/>
      <c r="O122" s="25"/>
    </row>
    <row r="123" spans="1:15" ht="15.75" x14ac:dyDescent="0.25">
      <c r="A123" s="28" t="s">
        <v>780</v>
      </c>
      <c r="B123" s="24"/>
      <c r="C123" s="24"/>
      <c r="D123" s="28" t="s">
        <v>805</v>
      </c>
      <c r="E123" s="24"/>
      <c r="F123" s="24"/>
      <c r="G123" s="24"/>
      <c r="H123" s="24"/>
      <c r="I123" s="24"/>
      <c r="J123" s="24"/>
      <c r="K123" s="24"/>
      <c r="L123" s="447">
        <f>L124+L125</f>
        <v>0</v>
      </c>
      <c r="M123" s="447"/>
      <c r="N123" s="447"/>
      <c r="O123" s="25"/>
    </row>
    <row r="124" spans="1:15" ht="15.75" x14ac:dyDescent="0.25">
      <c r="A124" s="29" t="s">
        <v>781</v>
      </c>
      <c r="B124" s="31"/>
      <c r="C124" s="31"/>
      <c r="D124" s="29" t="s">
        <v>806</v>
      </c>
      <c r="E124" s="31"/>
      <c r="F124" s="31"/>
      <c r="G124" s="31"/>
      <c r="H124" s="31"/>
      <c r="I124" s="31"/>
      <c r="J124" s="31"/>
      <c r="K124" s="31"/>
      <c r="L124" s="448"/>
      <c r="M124" s="448"/>
      <c r="N124" s="448"/>
      <c r="O124" s="25"/>
    </row>
    <row r="125" spans="1:15" ht="15.75" x14ac:dyDescent="0.25">
      <c r="A125" s="28" t="s">
        <v>782</v>
      </c>
      <c r="B125" s="24"/>
      <c r="C125" s="24"/>
      <c r="D125" s="28" t="s">
        <v>807</v>
      </c>
      <c r="E125" s="24"/>
      <c r="F125" s="24"/>
      <c r="G125" s="24"/>
      <c r="H125" s="24"/>
      <c r="I125" s="24"/>
      <c r="J125" s="24"/>
      <c r="K125" s="24"/>
      <c r="L125" s="447">
        <f>SUM(L126:N127)</f>
        <v>0</v>
      </c>
      <c r="M125" s="447"/>
      <c r="N125" s="447"/>
      <c r="O125" s="25"/>
    </row>
    <row r="126" spans="1:15" ht="15.75" x14ac:dyDescent="0.25">
      <c r="A126" s="29" t="s">
        <v>783</v>
      </c>
      <c r="B126" s="31"/>
      <c r="C126" s="31"/>
      <c r="D126" s="29" t="s">
        <v>808</v>
      </c>
      <c r="E126" s="31"/>
      <c r="F126" s="31"/>
      <c r="G126" s="31"/>
      <c r="H126" s="31"/>
      <c r="I126" s="31"/>
      <c r="J126" s="31"/>
      <c r="K126" s="31"/>
      <c r="L126" s="448"/>
      <c r="M126" s="448"/>
      <c r="N126" s="448"/>
      <c r="O126" s="25"/>
    </row>
    <row r="127" spans="1:15" ht="15.75" x14ac:dyDescent="0.25">
      <c r="A127" s="29" t="s">
        <v>784</v>
      </c>
      <c r="B127" s="31"/>
      <c r="C127" s="31"/>
      <c r="D127" s="29" t="s">
        <v>571</v>
      </c>
      <c r="E127" s="31"/>
      <c r="F127" s="31"/>
      <c r="G127" s="31"/>
      <c r="H127" s="31"/>
      <c r="I127" s="31"/>
      <c r="J127" s="31"/>
      <c r="K127" s="31"/>
      <c r="L127" s="446"/>
      <c r="M127" s="446"/>
      <c r="N127" s="446"/>
      <c r="O127" s="25"/>
    </row>
    <row r="128" spans="1:15" ht="15.75" x14ac:dyDescent="0.25">
      <c r="A128" s="28" t="s">
        <v>785</v>
      </c>
      <c r="B128" s="24"/>
      <c r="C128" s="24"/>
      <c r="D128" s="28" t="s">
        <v>581</v>
      </c>
      <c r="E128" s="24"/>
      <c r="F128" s="24"/>
      <c r="G128" s="24"/>
      <c r="H128" s="24"/>
      <c r="I128" s="24"/>
      <c r="J128" s="24"/>
      <c r="K128" s="24"/>
      <c r="L128" s="447">
        <f>L129</f>
        <v>10000</v>
      </c>
      <c r="M128" s="447"/>
      <c r="N128" s="447"/>
      <c r="O128" s="25"/>
    </row>
    <row r="129" spans="1:15" ht="15.75" x14ac:dyDescent="0.25">
      <c r="A129" s="28" t="s">
        <v>786</v>
      </c>
      <c r="B129" s="24"/>
      <c r="C129" s="24"/>
      <c r="D129" s="28" t="s">
        <v>809</v>
      </c>
      <c r="E129" s="24"/>
      <c r="F129" s="24"/>
      <c r="G129" s="24"/>
      <c r="H129" s="24"/>
      <c r="I129" s="24"/>
      <c r="J129" s="24"/>
      <c r="K129" s="24"/>
      <c r="L129" s="447">
        <f>L130</f>
        <v>10000</v>
      </c>
      <c r="M129" s="447"/>
      <c r="N129" s="447"/>
      <c r="O129" s="25"/>
    </row>
    <row r="130" spans="1:15" ht="15.75" x14ac:dyDescent="0.25">
      <c r="A130" s="29" t="s">
        <v>787</v>
      </c>
      <c r="B130" s="31"/>
      <c r="C130" s="31"/>
      <c r="D130" s="29" t="s">
        <v>810</v>
      </c>
      <c r="E130" s="31"/>
      <c r="F130" s="31"/>
      <c r="G130" s="31"/>
      <c r="H130" s="31"/>
      <c r="I130" s="31"/>
      <c r="J130" s="31"/>
      <c r="K130" s="31"/>
      <c r="L130" s="448">
        <v>10000</v>
      </c>
      <c r="M130" s="448"/>
      <c r="N130" s="448"/>
      <c r="O130" s="25"/>
    </row>
    <row r="131" spans="1:15" ht="15.75" x14ac:dyDescent="0.25">
      <c r="A131" s="28" t="s">
        <v>788</v>
      </c>
      <c r="B131" s="24"/>
      <c r="C131" s="24"/>
      <c r="D131" s="28" t="s">
        <v>811</v>
      </c>
      <c r="E131" s="24"/>
      <c r="F131" s="24"/>
      <c r="G131" s="24"/>
      <c r="H131" s="24"/>
      <c r="I131" s="24"/>
      <c r="J131" s="24"/>
      <c r="K131" s="24"/>
      <c r="L131" s="447">
        <f>L132+L135</f>
        <v>1011000</v>
      </c>
      <c r="M131" s="447"/>
      <c r="N131" s="447"/>
      <c r="O131" s="25"/>
    </row>
    <row r="132" spans="1:15" ht="15.75" x14ac:dyDescent="0.25">
      <c r="A132" s="28" t="s">
        <v>789</v>
      </c>
      <c r="B132" s="24"/>
      <c r="C132" s="24"/>
      <c r="D132" s="28" t="s">
        <v>750</v>
      </c>
      <c r="E132" s="24"/>
      <c r="F132" s="24"/>
      <c r="G132" s="24"/>
      <c r="H132" s="24"/>
      <c r="I132" s="24"/>
      <c r="J132" s="24"/>
      <c r="K132" s="24"/>
      <c r="L132" s="447">
        <f>SUM(L133:N134)</f>
        <v>11000</v>
      </c>
      <c r="M132" s="447"/>
      <c r="N132" s="447"/>
      <c r="O132" s="25"/>
    </row>
    <row r="133" spans="1:15" ht="15.75" x14ac:dyDescent="0.25">
      <c r="A133" s="29" t="s">
        <v>790</v>
      </c>
      <c r="B133" s="31"/>
      <c r="C133" s="31"/>
      <c r="D133" s="29" t="s">
        <v>751</v>
      </c>
      <c r="E133" s="31"/>
      <c r="F133" s="31"/>
      <c r="G133" s="31"/>
      <c r="H133" s="31"/>
      <c r="I133" s="31"/>
      <c r="J133" s="31"/>
      <c r="K133" s="31"/>
      <c r="L133" s="448">
        <v>10000</v>
      </c>
      <c r="M133" s="448"/>
      <c r="N133" s="448"/>
      <c r="O133" s="25"/>
    </row>
    <row r="134" spans="1:15" ht="15.75" x14ac:dyDescent="0.25">
      <c r="A134" s="29" t="s">
        <v>791</v>
      </c>
      <c r="B134" s="31"/>
      <c r="C134" s="31"/>
      <c r="D134" s="29" t="s">
        <v>812</v>
      </c>
      <c r="E134" s="31"/>
      <c r="F134" s="31"/>
      <c r="G134" s="31"/>
      <c r="H134" s="31"/>
      <c r="I134" s="31"/>
      <c r="J134" s="31"/>
      <c r="K134" s="31"/>
      <c r="L134" s="446">
        <v>1000</v>
      </c>
      <c r="M134" s="446"/>
      <c r="N134" s="446"/>
      <c r="O134" s="25"/>
    </row>
    <row r="135" spans="1:15" ht="15.75" x14ac:dyDescent="0.25">
      <c r="A135" s="50" t="s">
        <v>792</v>
      </c>
      <c r="B135" s="51"/>
      <c r="C135" s="51"/>
      <c r="D135" s="50" t="s">
        <v>813</v>
      </c>
      <c r="E135" s="51"/>
      <c r="F135" s="51"/>
      <c r="G135" s="24"/>
      <c r="H135" s="24"/>
      <c r="I135" s="24"/>
      <c r="J135" s="24"/>
      <c r="K135" s="24"/>
      <c r="L135" s="449">
        <v>1000000</v>
      </c>
      <c r="M135" s="449"/>
      <c r="N135" s="449"/>
      <c r="O135" s="25"/>
    </row>
    <row r="136" spans="1:15" ht="15.75" x14ac:dyDescent="0.25">
      <c r="A136" s="52" t="s">
        <v>793</v>
      </c>
      <c r="B136" s="53"/>
      <c r="C136" s="53"/>
      <c r="D136" s="52" t="s">
        <v>814</v>
      </c>
      <c r="E136" s="53"/>
      <c r="F136" s="53"/>
      <c r="G136" s="31"/>
      <c r="H136" s="31"/>
      <c r="I136" s="31"/>
      <c r="J136" s="31"/>
      <c r="K136" s="31"/>
      <c r="L136" s="450"/>
      <c r="M136" s="450"/>
      <c r="N136" s="450"/>
      <c r="O136" s="25"/>
    </row>
    <row r="137" spans="1:15" x14ac:dyDescent="0.25">
      <c r="A137" s="456" t="str">
        <f>A5</f>
        <v>Conta</v>
      </c>
      <c r="B137" s="456"/>
      <c r="C137" s="456"/>
      <c r="D137" s="456"/>
      <c r="E137" s="456"/>
      <c r="F137" s="456"/>
      <c r="G137" s="456"/>
      <c r="H137" s="456"/>
      <c r="I137" s="456"/>
      <c r="J137" s="456"/>
      <c r="K137" s="456"/>
      <c r="L137" s="451"/>
      <c r="M137" s="451"/>
      <c r="N137" s="451"/>
    </row>
    <row r="138" spans="1:15" ht="21.75" thickBot="1" x14ac:dyDescent="0.4">
      <c r="A138" s="32" t="s">
        <v>31</v>
      </c>
      <c r="B138" s="32"/>
      <c r="C138" s="32"/>
      <c r="D138" s="32" t="s">
        <v>325</v>
      </c>
      <c r="E138" s="32"/>
      <c r="F138" s="32"/>
      <c r="G138" s="32"/>
      <c r="H138" s="32"/>
      <c r="I138" s="32"/>
      <c r="J138" s="32"/>
      <c r="K138" s="32"/>
      <c r="L138" s="452">
        <f>L139</f>
        <v>3721000</v>
      </c>
      <c r="M138" s="452"/>
      <c r="N138" s="452"/>
    </row>
    <row r="139" spans="1:15" ht="16.5" thickTop="1" x14ac:dyDescent="0.25">
      <c r="A139" s="28" t="s">
        <v>32</v>
      </c>
      <c r="B139" s="28"/>
      <c r="C139" s="28"/>
      <c r="D139" s="28" t="s">
        <v>326</v>
      </c>
      <c r="E139" s="28"/>
      <c r="F139" s="28"/>
      <c r="G139" s="28"/>
      <c r="H139" s="28"/>
      <c r="I139" s="28"/>
      <c r="J139" s="28"/>
      <c r="K139" s="28"/>
      <c r="L139" s="447">
        <f>L140</f>
        <v>3721000</v>
      </c>
      <c r="M139" s="447"/>
      <c r="N139" s="447"/>
    </row>
    <row r="140" spans="1:15" ht="15.75" x14ac:dyDescent="0.25">
      <c r="A140" s="28" t="s">
        <v>33</v>
      </c>
      <c r="B140" s="28"/>
      <c r="C140" s="28"/>
      <c r="D140" s="28" t="s">
        <v>327</v>
      </c>
      <c r="E140" s="28"/>
      <c r="F140" s="28"/>
      <c r="G140" s="28"/>
      <c r="H140" s="28"/>
      <c r="I140" s="28"/>
      <c r="J140" s="28"/>
      <c r="K140" s="28"/>
      <c r="L140" s="447">
        <f>L141+L375</f>
        <v>3721000</v>
      </c>
      <c r="M140" s="447"/>
      <c r="N140" s="447"/>
    </row>
    <row r="141" spans="1:15" ht="15.75" x14ac:dyDescent="0.25">
      <c r="A141" s="28" t="s">
        <v>34</v>
      </c>
      <c r="B141" s="28"/>
      <c r="C141" s="28"/>
      <c r="D141" s="28" t="s">
        <v>328</v>
      </c>
      <c r="E141" s="28"/>
      <c r="F141" s="28"/>
      <c r="G141" s="28"/>
      <c r="H141" s="28"/>
      <c r="I141" s="28"/>
      <c r="J141" s="28"/>
      <c r="K141" s="28"/>
      <c r="L141" s="447">
        <f>L142+L166+L196</f>
        <v>3200000</v>
      </c>
      <c r="M141" s="447"/>
      <c r="N141" s="447"/>
    </row>
    <row r="142" spans="1:15" ht="15.75" x14ac:dyDescent="0.25">
      <c r="A142" s="28" t="s">
        <v>35</v>
      </c>
      <c r="B142" s="28"/>
      <c r="C142" s="28"/>
      <c r="D142" s="28" t="s">
        <v>329</v>
      </c>
      <c r="E142" s="28"/>
      <c r="F142" s="28"/>
      <c r="G142" s="28"/>
      <c r="H142" s="28"/>
      <c r="I142" s="28"/>
      <c r="J142" s="28"/>
      <c r="K142" s="28"/>
      <c r="L142" s="447">
        <f>L143+L160</f>
        <v>1000000</v>
      </c>
      <c r="M142" s="447"/>
      <c r="N142" s="447"/>
    </row>
    <row r="143" spans="1:15" ht="15.75" x14ac:dyDescent="0.25">
      <c r="A143" s="28" t="s">
        <v>36</v>
      </c>
      <c r="B143" s="28"/>
      <c r="C143" s="28"/>
      <c r="D143" s="28" t="s">
        <v>330</v>
      </c>
      <c r="E143" s="28"/>
      <c r="F143" s="28"/>
      <c r="G143" s="28"/>
      <c r="H143" s="28"/>
      <c r="I143" s="28"/>
      <c r="J143" s="28"/>
      <c r="K143" s="28"/>
      <c r="L143" s="447">
        <f>SUM(L144:N159)</f>
        <v>1000000</v>
      </c>
      <c r="M143" s="447"/>
      <c r="N143" s="447"/>
    </row>
    <row r="144" spans="1:15" ht="15.75" x14ac:dyDescent="0.25">
      <c r="A144" s="29" t="s">
        <v>37</v>
      </c>
      <c r="B144" s="29"/>
      <c r="C144" s="29"/>
      <c r="D144" s="29" t="s">
        <v>331</v>
      </c>
      <c r="E144" s="29"/>
      <c r="F144" s="29"/>
      <c r="G144" s="29"/>
      <c r="H144" s="29"/>
      <c r="I144" s="29"/>
      <c r="J144" s="29"/>
      <c r="K144" s="29"/>
      <c r="L144" s="448">
        <v>1000000</v>
      </c>
      <c r="M144" s="448"/>
      <c r="N144" s="448"/>
      <c r="O144" s="25"/>
    </row>
    <row r="145" spans="1:15" ht="15.75" x14ac:dyDescent="0.25">
      <c r="A145" s="29" t="s">
        <v>38</v>
      </c>
      <c r="B145" s="29"/>
      <c r="C145" s="29"/>
      <c r="D145" s="29" t="s">
        <v>332</v>
      </c>
      <c r="E145" s="29"/>
      <c r="F145" s="29"/>
      <c r="G145" s="29"/>
      <c r="H145" s="29"/>
      <c r="I145" s="29"/>
      <c r="J145" s="29"/>
      <c r="K145" s="29"/>
      <c r="L145" s="446"/>
      <c r="M145" s="446"/>
      <c r="N145" s="446"/>
      <c r="O145" s="25"/>
    </row>
    <row r="146" spans="1:15" ht="15.75" x14ac:dyDescent="0.25">
      <c r="A146" s="29" t="s">
        <v>39</v>
      </c>
      <c r="B146" s="29"/>
      <c r="C146" s="29"/>
      <c r="D146" s="29" t="s">
        <v>333</v>
      </c>
      <c r="E146" s="29"/>
      <c r="F146" s="29"/>
      <c r="G146" s="29"/>
      <c r="H146" s="29"/>
      <c r="I146" s="29"/>
      <c r="J146" s="29"/>
      <c r="K146" s="29"/>
      <c r="L146" s="446"/>
      <c r="M146" s="446"/>
      <c r="N146" s="446"/>
      <c r="O146" s="25"/>
    </row>
    <row r="147" spans="1:15" ht="15.75" x14ac:dyDescent="0.25">
      <c r="A147" s="29" t="s">
        <v>40</v>
      </c>
      <c r="B147" s="29"/>
      <c r="C147" s="29"/>
      <c r="D147" s="29" t="s">
        <v>334</v>
      </c>
      <c r="E147" s="29"/>
      <c r="F147" s="29"/>
      <c r="G147" s="29"/>
      <c r="H147" s="29"/>
      <c r="I147" s="29"/>
      <c r="J147" s="29"/>
      <c r="K147" s="29"/>
      <c r="L147" s="446"/>
      <c r="M147" s="446"/>
      <c r="N147" s="446"/>
      <c r="O147" s="25"/>
    </row>
    <row r="148" spans="1:15" ht="15.75" x14ac:dyDescent="0.25">
      <c r="A148" s="29" t="s">
        <v>41</v>
      </c>
      <c r="B148" s="29"/>
      <c r="C148" s="29"/>
      <c r="D148" s="29" t="s">
        <v>335</v>
      </c>
      <c r="E148" s="29"/>
      <c r="F148" s="29"/>
      <c r="G148" s="29"/>
      <c r="H148" s="29"/>
      <c r="I148" s="29"/>
      <c r="J148" s="29"/>
      <c r="K148" s="29"/>
      <c r="L148" s="446"/>
      <c r="M148" s="446"/>
      <c r="N148" s="446"/>
      <c r="O148" s="25"/>
    </row>
    <row r="149" spans="1:15" ht="15.75" x14ac:dyDescent="0.25">
      <c r="A149" s="29" t="s">
        <v>42</v>
      </c>
      <c r="B149" s="29"/>
      <c r="C149" s="29"/>
      <c r="D149" s="29" t="s">
        <v>336</v>
      </c>
      <c r="E149" s="29"/>
      <c r="F149" s="29"/>
      <c r="G149" s="29"/>
      <c r="H149" s="29"/>
      <c r="I149" s="29"/>
      <c r="J149" s="29"/>
      <c r="K149" s="29"/>
      <c r="L149" s="446"/>
      <c r="M149" s="446"/>
      <c r="N149" s="446"/>
      <c r="O149" s="25"/>
    </row>
    <row r="150" spans="1:15" ht="15.75" x14ac:dyDescent="0.25">
      <c r="A150" s="29" t="s">
        <v>43</v>
      </c>
      <c r="B150" s="29"/>
      <c r="C150" s="29"/>
      <c r="D150" s="29" t="s">
        <v>337</v>
      </c>
      <c r="E150" s="29"/>
      <c r="F150" s="29"/>
      <c r="G150" s="29"/>
      <c r="H150" s="29"/>
      <c r="I150" s="29"/>
      <c r="J150" s="29"/>
      <c r="K150" s="29"/>
      <c r="L150" s="446"/>
      <c r="M150" s="446"/>
      <c r="N150" s="446"/>
      <c r="O150" s="25"/>
    </row>
    <row r="151" spans="1:15" ht="15.75" x14ac:dyDescent="0.25">
      <c r="A151" s="29" t="s">
        <v>44</v>
      </c>
      <c r="B151" s="29"/>
      <c r="C151" s="29"/>
      <c r="D151" s="29" t="s">
        <v>338</v>
      </c>
      <c r="E151" s="29"/>
      <c r="F151" s="29"/>
      <c r="G151" s="29"/>
      <c r="H151" s="29"/>
      <c r="I151" s="29"/>
      <c r="J151" s="29"/>
      <c r="K151" s="29"/>
      <c r="L151" s="446"/>
      <c r="M151" s="446"/>
      <c r="N151" s="446"/>
      <c r="O151" s="25"/>
    </row>
    <row r="152" spans="1:15" ht="15.75" x14ac:dyDescent="0.25">
      <c r="A152" s="29" t="s">
        <v>45</v>
      </c>
      <c r="B152" s="29"/>
      <c r="C152" s="29"/>
      <c r="D152" s="29" t="s">
        <v>339</v>
      </c>
      <c r="E152" s="29"/>
      <c r="F152" s="29"/>
      <c r="G152" s="29"/>
      <c r="H152" s="29"/>
      <c r="I152" s="29"/>
      <c r="J152" s="29"/>
      <c r="K152" s="29"/>
      <c r="L152" s="446"/>
      <c r="M152" s="446"/>
      <c r="N152" s="446"/>
      <c r="O152" s="25"/>
    </row>
    <row r="153" spans="1:15" ht="15.75" x14ac:dyDescent="0.25">
      <c r="A153" s="29" t="s">
        <v>46</v>
      </c>
      <c r="B153" s="29"/>
      <c r="C153" s="29"/>
      <c r="D153" s="29" t="s">
        <v>340</v>
      </c>
      <c r="E153" s="29"/>
      <c r="F153" s="29"/>
      <c r="G153" s="29"/>
      <c r="H153" s="29"/>
      <c r="I153" s="29"/>
      <c r="J153" s="29"/>
      <c r="K153" s="29"/>
      <c r="L153" s="446"/>
      <c r="M153" s="446"/>
      <c r="N153" s="446"/>
      <c r="O153" s="25"/>
    </row>
    <row r="154" spans="1:15" ht="15.75" x14ac:dyDescent="0.25">
      <c r="A154" s="29" t="s">
        <v>47</v>
      </c>
      <c r="B154" s="29"/>
      <c r="C154" s="29"/>
      <c r="D154" s="29" t="s">
        <v>341</v>
      </c>
      <c r="E154" s="29"/>
      <c r="F154" s="29"/>
      <c r="G154" s="29"/>
      <c r="H154" s="29"/>
      <c r="I154" s="29"/>
      <c r="J154" s="29"/>
      <c r="K154" s="29"/>
      <c r="L154" s="446"/>
      <c r="M154" s="446"/>
      <c r="N154" s="446"/>
      <c r="O154" s="25"/>
    </row>
    <row r="155" spans="1:15" ht="15.75" x14ac:dyDescent="0.25">
      <c r="A155" s="29" t="s">
        <v>48</v>
      </c>
      <c r="B155" s="29"/>
      <c r="C155" s="29"/>
      <c r="D155" s="29" t="s">
        <v>342</v>
      </c>
      <c r="E155" s="29"/>
      <c r="F155" s="29"/>
      <c r="G155" s="29"/>
      <c r="H155" s="29"/>
      <c r="I155" s="29"/>
      <c r="J155" s="29"/>
      <c r="K155" s="29"/>
      <c r="L155" s="446"/>
      <c r="M155" s="446"/>
      <c r="N155" s="446"/>
      <c r="O155" s="25"/>
    </row>
    <row r="156" spans="1:15" ht="15.75" x14ac:dyDescent="0.25">
      <c r="A156" s="29" t="s">
        <v>49</v>
      </c>
      <c r="B156" s="29"/>
      <c r="C156" s="29"/>
      <c r="D156" s="29" t="s">
        <v>343</v>
      </c>
      <c r="E156" s="29"/>
      <c r="F156" s="29"/>
      <c r="G156" s="29"/>
      <c r="H156" s="29"/>
      <c r="I156" s="29"/>
      <c r="J156" s="29"/>
      <c r="K156" s="29"/>
      <c r="L156" s="446"/>
      <c r="M156" s="446"/>
      <c r="N156" s="446"/>
      <c r="O156" s="25"/>
    </row>
    <row r="157" spans="1:15" ht="15.75" x14ac:dyDescent="0.25">
      <c r="A157" s="29" t="s">
        <v>50</v>
      </c>
      <c r="B157" s="29"/>
      <c r="C157" s="29"/>
      <c r="D157" s="29" t="s">
        <v>344</v>
      </c>
      <c r="E157" s="29"/>
      <c r="F157" s="29"/>
      <c r="G157" s="29"/>
      <c r="H157" s="29"/>
      <c r="I157" s="29"/>
      <c r="J157" s="29"/>
      <c r="K157" s="29"/>
      <c r="L157" s="446"/>
      <c r="M157" s="446"/>
      <c r="N157" s="446"/>
      <c r="O157" s="25"/>
    </row>
    <row r="158" spans="1:15" ht="15.75" x14ac:dyDescent="0.25">
      <c r="A158" s="29" t="s">
        <v>51</v>
      </c>
      <c r="B158" s="29"/>
      <c r="C158" s="29"/>
      <c r="D158" s="29" t="s">
        <v>345</v>
      </c>
      <c r="E158" s="29"/>
      <c r="F158" s="29"/>
      <c r="G158" s="29"/>
      <c r="H158" s="29"/>
      <c r="I158" s="29"/>
      <c r="J158" s="29"/>
      <c r="K158" s="29"/>
      <c r="L158" s="446"/>
      <c r="M158" s="446"/>
      <c r="N158" s="446"/>
      <c r="O158" s="25"/>
    </row>
    <row r="159" spans="1:15" ht="15.75" x14ac:dyDescent="0.25">
      <c r="A159" s="29" t="s">
        <v>52</v>
      </c>
      <c r="B159" s="29"/>
      <c r="C159" s="29"/>
      <c r="D159" s="29" t="s">
        <v>346</v>
      </c>
      <c r="E159" s="29"/>
      <c r="F159" s="29"/>
      <c r="G159" s="29"/>
      <c r="H159" s="29"/>
      <c r="I159" s="29"/>
      <c r="J159" s="29"/>
      <c r="K159" s="29"/>
      <c r="L159" s="446"/>
      <c r="M159" s="446"/>
      <c r="N159" s="446"/>
      <c r="O159" s="25"/>
    </row>
    <row r="160" spans="1:15" ht="15.75" x14ac:dyDescent="0.25">
      <c r="A160" s="28" t="s">
        <v>53</v>
      </c>
      <c r="B160" s="28"/>
      <c r="C160" s="28"/>
      <c r="D160" s="28" t="s">
        <v>347</v>
      </c>
      <c r="E160" s="28"/>
      <c r="F160" s="28"/>
      <c r="G160" s="28"/>
      <c r="H160" s="28"/>
      <c r="I160" s="28"/>
      <c r="J160" s="28"/>
      <c r="K160" s="28"/>
      <c r="L160" s="447">
        <f>SUM(L161:N165)</f>
        <v>0</v>
      </c>
      <c r="M160" s="447"/>
      <c r="N160" s="447"/>
      <c r="O160" s="25"/>
    </row>
    <row r="161" spans="1:15" ht="15.75" x14ac:dyDescent="0.25">
      <c r="A161" s="29" t="s">
        <v>54</v>
      </c>
      <c r="B161" s="29"/>
      <c r="C161" s="29"/>
      <c r="D161" s="29" t="s">
        <v>348</v>
      </c>
      <c r="E161" s="29"/>
      <c r="F161" s="29"/>
      <c r="G161" s="29"/>
      <c r="H161" s="29"/>
      <c r="I161" s="29"/>
      <c r="J161" s="29"/>
      <c r="K161" s="29"/>
      <c r="L161" s="448"/>
      <c r="M161" s="448"/>
      <c r="N161" s="448"/>
      <c r="O161" s="25"/>
    </row>
    <row r="162" spans="1:15" ht="15.75" x14ac:dyDescent="0.25">
      <c r="A162" s="29" t="s">
        <v>55</v>
      </c>
      <c r="B162" s="29"/>
      <c r="C162" s="29"/>
      <c r="D162" s="29" t="s">
        <v>349</v>
      </c>
      <c r="E162" s="29"/>
      <c r="F162" s="29"/>
      <c r="G162" s="29"/>
      <c r="H162" s="29"/>
      <c r="I162" s="29"/>
      <c r="J162" s="29"/>
      <c r="K162" s="29"/>
      <c r="L162" s="446"/>
      <c r="M162" s="446"/>
      <c r="N162" s="446"/>
      <c r="O162" s="25"/>
    </row>
    <row r="163" spans="1:15" ht="15.75" x14ac:dyDescent="0.25">
      <c r="A163" s="29" t="s">
        <v>56</v>
      </c>
      <c r="B163" s="29"/>
      <c r="C163" s="29"/>
      <c r="D163" s="29" t="s">
        <v>350</v>
      </c>
      <c r="E163" s="29"/>
      <c r="F163" s="29"/>
      <c r="G163" s="29"/>
      <c r="H163" s="29"/>
      <c r="I163" s="29"/>
      <c r="J163" s="29"/>
      <c r="K163" s="29"/>
      <c r="L163" s="446"/>
      <c r="M163" s="446"/>
      <c r="N163" s="446"/>
      <c r="O163" s="25"/>
    </row>
    <row r="164" spans="1:15" ht="15.75" x14ac:dyDescent="0.25">
      <c r="A164" s="29" t="s">
        <v>57</v>
      </c>
      <c r="B164" s="29"/>
      <c r="C164" s="29"/>
      <c r="D164" s="29" t="s">
        <v>351</v>
      </c>
      <c r="E164" s="29"/>
      <c r="F164" s="29"/>
      <c r="G164" s="29"/>
      <c r="H164" s="29"/>
      <c r="I164" s="29"/>
      <c r="J164" s="29"/>
      <c r="K164" s="29"/>
      <c r="L164" s="446"/>
      <c r="M164" s="446"/>
      <c r="N164" s="446"/>
      <c r="O164" s="25"/>
    </row>
    <row r="165" spans="1:15" ht="15.75" x14ac:dyDescent="0.25">
      <c r="A165" s="29" t="s">
        <v>58</v>
      </c>
      <c r="B165" s="29"/>
      <c r="C165" s="29"/>
      <c r="D165" s="29" t="s">
        <v>352</v>
      </c>
      <c r="E165" s="29"/>
      <c r="F165" s="29"/>
      <c r="G165" s="28"/>
      <c r="H165" s="29"/>
      <c r="I165" s="29"/>
      <c r="J165" s="29"/>
      <c r="K165" s="29"/>
      <c r="L165" s="446"/>
      <c r="M165" s="446"/>
      <c r="N165" s="446"/>
      <c r="O165" s="25"/>
    </row>
    <row r="166" spans="1:15" ht="15.75" x14ac:dyDescent="0.25">
      <c r="A166" s="28" t="s">
        <v>59</v>
      </c>
      <c r="B166" s="28"/>
      <c r="C166" s="28"/>
      <c r="D166" s="28" t="s">
        <v>353</v>
      </c>
      <c r="E166" s="28"/>
      <c r="F166" s="28"/>
      <c r="G166" s="28"/>
      <c r="H166" s="28"/>
      <c r="I166" s="28"/>
      <c r="J166" s="28"/>
      <c r="K166" s="28"/>
      <c r="L166" s="447">
        <f>L167+L169+L171+L173+L175+L178+L180+L183+L186+L188+L189+L190+L191+L192+L194+L195</f>
        <v>0</v>
      </c>
      <c r="M166" s="447"/>
      <c r="N166" s="447"/>
      <c r="O166" s="25"/>
    </row>
    <row r="167" spans="1:15" ht="15.75" x14ac:dyDescent="0.25">
      <c r="A167" s="28" t="s">
        <v>60</v>
      </c>
      <c r="B167" s="28"/>
      <c r="C167" s="28"/>
      <c r="D167" s="28" t="s">
        <v>354</v>
      </c>
      <c r="E167" s="28"/>
      <c r="F167" s="28"/>
      <c r="G167" s="28"/>
      <c r="H167" s="28"/>
      <c r="I167" s="28"/>
      <c r="J167" s="28"/>
      <c r="K167" s="28"/>
      <c r="L167" s="447">
        <f>L168</f>
        <v>0</v>
      </c>
      <c r="M167" s="447"/>
      <c r="N167" s="447"/>
      <c r="O167" s="25"/>
    </row>
    <row r="168" spans="1:15" ht="15.75" x14ac:dyDescent="0.25">
      <c r="A168" s="29" t="s">
        <v>61</v>
      </c>
      <c r="B168" s="29"/>
      <c r="C168" s="29"/>
      <c r="D168" s="29" t="s">
        <v>355</v>
      </c>
      <c r="E168" s="29"/>
      <c r="F168" s="29"/>
      <c r="G168" s="29"/>
      <c r="H168" s="29"/>
      <c r="I168" s="29"/>
      <c r="J168" s="29"/>
      <c r="K168" s="29"/>
      <c r="L168" s="448"/>
      <c r="M168" s="448"/>
      <c r="N168" s="448"/>
      <c r="O168" s="25"/>
    </row>
    <row r="169" spans="1:15" ht="15.75" x14ac:dyDescent="0.25">
      <c r="A169" s="28" t="s">
        <v>62</v>
      </c>
      <c r="B169" s="28"/>
      <c r="C169" s="28"/>
      <c r="D169" s="28" t="s">
        <v>356</v>
      </c>
      <c r="E169" s="28"/>
      <c r="F169" s="28"/>
      <c r="G169" s="28"/>
      <c r="H169" s="28"/>
      <c r="I169" s="29"/>
      <c r="J169" s="29"/>
      <c r="K169" s="29"/>
      <c r="L169" s="447">
        <f>L170</f>
        <v>0</v>
      </c>
      <c r="M169" s="447"/>
      <c r="N169" s="447"/>
      <c r="O169" s="25"/>
    </row>
    <row r="170" spans="1:15" ht="15.75" x14ac:dyDescent="0.25">
      <c r="A170" s="29" t="s">
        <v>63</v>
      </c>
      <c r="B170" s="29"/>
      <c r="C170" s="29"/>
      <c r="D170" s="29" t="s">
        <v>355</v>
      </c>
      <c r="E170" s="29"/>
      <c r="F170" s="29"/>
      <c r="G170" s="29"/>
      <c r="H170" s="29"/>
      <c r="I170" s="29"/>
      <c r="J170" s="29"/>
      <c r="K170" s="29"/>
      <c r="L170" s="448"/>
      <c r="M170" s="448"/>
      <c r="N170" s="448"/>
      <c r="O170" s="25"/>
    </row>
    <row r="171" spans="1:15" ht="15.75" x14ac:dyDescent="0.25">
      <c r="A171" s="28" t="s">
        <v>64</v>
      </c>
      <c r="B171" s="28"/>
      <c r="C171" s="28"/>
      <c r="D171" s="28" t="s">
        <v>357</v>
      </c>
      <c r="E171" s="28"/>
      <c r="F171" s="28"/>
      <c r="G171" s="28"/>
      <c r="H171" s="28"/>
      <c r="I171" s="28"/>
      <c r="J171" s="28"/>
      <c r="K171" s="28"/>
      <c r="L171" s="447">
        <f>L172</f>
        <v>0</v>
      </c>
      <c r="M171" s="447"/>
      <c r="N171" s="447"/>
      <c r="O171" s="25"/>
    </row>
    <row r="172" spans="1:15" ht="15.75" x14ac:dyDescent="0.25">
      <c r="A172" s="29" t="s">
        <v>65</v>
      </c>
      <c r="B172" s="29"/>
      <c r="C172" s="29"/>
      <c r="D172" s="29" t="s">
        <v>355</v>
      </c>
      <c r="E172" s="29"/>
      <c r="F172" s="29"/>
      <c r="G172" s="29"/>
      <c r="H172" s="29"/>
      <c r="I172" s="29"/>
      <c r="J172" s="29"/>
      <c r="K172" s="29"/>
      <c r="L172" s="448"/>
      <c r="M172" s="448"/>
      <c r="N172" s="448"/>
      <c r="O172" s="25"/>
    </row>
    <row r="173" spans="1:15" ht="15.75" x14ac:dyDescent="0.25">
      <c r="A173" s="28" t="s">
        <v>66</v>
      </c>
      <c r="B173" s="28"/>
      <c r="C173" s="28"/>
      <c r="D173" s="28" t="s">
        <v>358</v>
      </c>
      <c r="E173" s="28"/>
      <c r="F173" s="28"/>
      <c r="G173" s="28"/>
      <c r="H173" s="28"/>
      <c r="I173" s="28"/>
      <c r="J173" s="28"/>
      <c r="K173" s="28"/>
      <c r="L173" s="447">
        <f>L174</f>
        <v>0</v>
      </c>
      <c r="M173" s="447"/>
      <c r="N173" s="447"/>
      <c r="O173" s="25"/>
    </row>
    <row r="174" spans="1:15" ht="15.75" x14ac:dyDescent="0.25">
      <c r="A174" s="29" t="s">
        <v>67</v>
      </c>
      <c r="B174" s="29"/>
      <c r="C174" s="29"/>
      <c r="D174" s="29" t="s">
        <v>355</v>
      </c>
      <c r="E174" s="29"/>
      <c r="F174" s="29"/>
      <c r="G174" s="29"/>
      <c r="H174" s="29"/>
      <c r="I174" s="29"/>
      <c r="J174" s="29"/>
      <c r="K174" s="29"/>
      <c r="L174" s="448"/>
      <c r="M174" s="448"/>
      <c r="N174" s="448"/>
      <c r="O174" s="25"/>
    </row>
    <row r="175" spans="1:15" ht="15.75" x14ac:dyDescent="0.25">
      <c r="A175" s="28" t="s">
        <v>68</v>
      </c>
      <c r="B175" s="28"/>
      <c r="C175" s="28"/>
      <c r="D175" s="28" t="s">
        <v>359</v>
      </c>
      <c r="E175" s="28"/>
      <c r="F175" s="28"/>
      <c r="G175" s="28"/>
      <c r="H175" s="28"/>
      <c r="I175" s="28"/>
      <c r="J175" s="28"/>
      <c r="K175" s="28"/>
      <c r="L175" s="447">
        <f>L176+L177</f>
        <v>0</v>
      </c>
      <c r="M175" s="447"/>
      <c r="N175" s="447"/>
      <c r="O175" s="25"/>
    </row>
    <row r="176" spans="1:15" ht="15.75" x14ac:dyDescent="0.25">
      <c r="A176" s="29" t="s">
        <v>69</v>
      </c>
      <c r="B176" s="29"/>
      <c r="C176" s="29"/>
      <c r="D176" s="29" t="s">
        <v>360</v>
      </c>
      <c r="E176" s="29"/>
      <c r="F176" s="29"/>
      <c r="G176" s="29"/>
      <c r="H176" s="29"/>
      <c r="I176" s="29"/>
      <c r="J176" s="29"/>
      <c r="K176" s="29"/>
      <c r="L176" s="448"/>
      <c r="M176" s="448"/>
      <c r="N176" s="448"/>
      <c r="O176" s="25"/>
    </row>
    <row r="177" spans="1:15" ht="15.75" x14ac:dyDescent="0.25">
      <c r="A177" s="29" t="s">
        <v>70</v>
      </c>
      <c r="B177" s="29"/>
      <c r="C177" s="29"/>
      <c r="D177" s="29" t="s">
        <v>361</v>
      </c>
      <c r="E177" s="29"/>
      <c r="F177" s="29"/>
      <c r="G177" s="29"/>
      <c r="H177" s="29"/>
      <c r="I177" s="29"/>
      <c r="J177" s="29"/>
      <c r="K177" s="29"/>
      <c r="L177" s="446"/>
      <c r="M177" s="446"/>
      <c r="N177" s="446"/>
      <c r="O177" s="25"/>
    </row>
    <row r="178" spans="1:15" ht="15.75" x14ac:dyDescent="0.25">
      <c r="A178" s="28" t="s">
        <v>71</v>
      </c>
      <c r="B178" s="28"/>
      <c r="C178" s="28"/>
      <c r="D178" s="28" t="s">
        <v>362</v>
      </c>
      <c r="E178" s="28"/>
      <c r="F178" s="28"/>
      <c r="G178" s="28"/>
      <c r="H178" s="28"/>
      <c r="I178" s="28"/>
      <c r="J178" s="28"/>
      <c r="K178" s="28"/>
      <c r="L178" s="447">
        <f>L179</f>
        <v>0</v>
      </c>
      <c r="M178" s="447"/>
      <c r="N178" s="447"/>
      <c r="O178" s="25"/>
    </row>
    <row r="179" spans="1:15" ht="15.75" x14ac:dyDescent="0.25">
      <c r="A179" s="29" t="s">
        <v>72</v>
      </c>
      <c r="B179" s="29"/>
      <c r="C179" s="29"/>
      <c r="D179" s="29" t="s">
        <v>355</v>
      </c>
      <c r="E179" s="29"/>
      <c r="F179" s="29"/>
      <c r="G179" s="29"/>
      <c r="H179" s="29"/>
      <c r="I179" s="29"/>
      <c r="J179" s="29"/>
      <c r="K179" s="29"/>
      <c r="L179" s="448"/>
      <c r="M179" s="448"/>
      <c r="N179" s="448"/>
      <c r="O179" s="25"/>
    </row>
    <row r="180" spans="1:15" ht="15.75" x14ac:dyDescent="0.25">
      <c r="A180" s="28" t="s">
        <v>73</v>
      </c>
      <c r="B180" s="28"/>
      <c r="C180" s="28"/>
      <c r="D180" s="28" t="s">
        <v>363</v>
      </c>
      <c r="E180" s="28"/>
      <c r="F180" s="28"/>
      <c r="G180" s="28"/>
      <c r="H180" s="28"/>
      <c r="I180" s="28"/>
      <c r="J180" s="28"/>
      <c r="K180" s="28"/>
      <c r="L180" s="447">
        <f>L181+L182</f>
        <v>0</v>
      </c>
      <c r="M180" s="447"/>
      <c r="N180" s="447"/>
      <c r="O180" s="25"/>
    </row>
    <row r="181" spans="1:15" ht="15.75" x14ac:dyDescent="0.25">
      <c r="A181" s="29" t="s">
        <v>74</v>
      </c>
      <c r="B181" s="29"/>
      <c r="C181" s="29"/>
      <c r="D181" s="29" t="s">
        <v>355</v>
      </c>
      <c r="E181" s="29"/>
      <c r="F181" s="29"/>
      <c r="G181" s="29"/>
      <c r="H181" s="29"/>
      <c r="I181" s="29"/>
      <c r="J181" s="29"/>
      <c r="K181" s="29"/>
      <c r="L181" s="448"/>
      <c r="M181" s="448"/>
      <c r="N181" s="448"/>
      <c r="O181" s="25"/>
    </row>
    <row r="182" spans="1:15" ht="15.75" x14ac:dyDescent="0.25">
      <c r="A182" s="29" t="s">
        <v>75</v>
      </c>
      <c r="B182" s="29"/>
      <c r="C182" s="29"/>
      <c r="D182" s="29" t="s">
        <v>364</v>
      </c>
      <c r="E182" s="29"/>
      <c r="F182" s="29"/>
      <c r="G182" s="29"/>
      <c r="H182" s="29"/>
      <c r="I182" s="29"/>
      <c r="J182" s="29"/>
      <c r="K182" s="29"/>
      <c r="L182" s="446"/>
      <c r="M182" s="446"/>
      <c r="N182" s="446"/>
      <c r="O182" s="25"/>
    </row>
    <row r="183" spans="1:15" ht="15.75" x14ac:dyDescent="0.25">
      <c r="A183" s="28" t="s">
        <v>76</v>
      </c>
      <c r="B183" s="28"/>
      <c r="C183" s="28"/>
      <c r="D183" s="28" t="s">
        <v>365</v>
      </c>
      <c r="E183" s="28"/>
      <c r="F183" s="28"/>
      <c r="G183" s="28"/>
      <c r="H183" s="28"/>
      <c r="I183" s="28"/>
      <c r="J183" s="28"/>
      <c r="K183" s="28"/>
      <c r="L183" s="447">
        <f>L184+L185</f>
        <v>0</v>
      </c>
      <c r="M183" s="447"/>
      <c r="N183" s="447"/>
      <c r="O183" s="25"/>
    </row>
    <row r="184" spans="1:15" ht="15.75" x14ac:dyDescent="0.25">
      <c r="A184" s="29" t="s">
        <v>77</v>
      </c>
      <c r="B184" s="29"/>
      <c r="C184" s="29"/>
      <c r="D184" s="29" t="s">
        <v>355</v>
      </c>
      <c r="E184" s="29"/>
      <c r="F184" s="29"/>
      <c r="G184" s="29"/>
      <c r="H184" s="29"/>
      <c r="I184" s="29"/>
      <c r="J184" s="29"/>
      <c r="K184" s="29"/>
      <c r="L184" s="448"/>
      <c r="M184" s="448"/>
      <c r="N184" s="448"/>
      <c r="O184" s="25"/>
    </row>
    <row r="185" spans="1:15" ht="15.75" x14ac:dyDescent="0.25">
      <c r="A185" s="29" t="s">
        <v>78</v>
      </c>
      <c r="B185" s="29"/>
      <c r="C185" s="29"/>
      <c r="D185" s="29" t="s">
        <v>366</v>
      </c>
      <c r="E185" s="29"/>
      <c r="F185" s="29"/>
      <c r="G185" s="29"/>
      <c r="H185" s="29"/>
      <c r="I185" s="29"/>
      <c r="J185" s="29"/>
      <c r="K185" s="29"/>
      <c r="L185" s="446"/>
      <c r="M185" s="446"/>
      <c r="N185" s="446"/>
      <c r="O185" s="25"/>
    </row>
    <row r="186" spans="1:15" ht="15.75" x14ac:dyDescent="0.25">
      <c r="A186" s="28" t="s">
        <v>79</v>
      </c>
      <c r="B186" s="28"/>
      <c r="C186" s="28"/>
      <c r="D186" s="28" t="s">
        <v>367</v>
      </c>
      <c r="E186" s="28"/>
      <c r="F186" s="28"/>
      <c r="G186" s="28"/>
      <c r="H186" s="28"/>
      <c r="I186" s="28"/>
      <c r="J186" s="28"/>
      <c r="K186" s="28"/>
      <c r="L186" s="447">
        <f>L187</f>
        <v>0</v>
      </c>
      <c r="M186" s="447"/>
      <c r="N186" s="447"/>
      <c r="O186" s="25"/>
    </row>
    <row r="187" spans="1:15" ht="15.75" x14ac:dyDescent="0.25">
      <c r="A187" s="29" t="s">
        <v>80</v>
      </c>
      <c r="B187" s="29"/>
      <c r="C187" s="29"/>
      <c r="D187" s="29" t="s">
        <v>355</v>
      </c>
      <c r="E187" s="29"/>
      <c r="F187" s="29"/>
      <c r="G187" s="29"/>
      <c r="H187" s="29"/>
      <c r="I187" s="29"/>
      <c r="J187" s="29"/>
      <c r="K187" s="29"/>
      <c r="L187" s="448"/>
      <c r="M187" s="448"/>
      <c r="N187" s="448"/>
      <c r="O187" s="25"/>
    </row>
    <row r="188" spans="1:15" ht="15.75" x14ac:dyDescent="0.25">
      <c r="A188" s="29" t="s">
        <v>81</v>
      </c>
      <c r="B188" s="29"/>
      <c r="C188" s="29"/>
      <c r="D188" s="29" t="s">
        <v>368</v>
      </c>
      <c r="E188" s="29"/>
      <c r="F188" s="29"/>
      <c r="G188" s="29"/>
      <c r="H188" s="29"/>
      <c r="I188" s="29"/>
      <c r="J188" s="29"/>
      <c r="K188" s="29"/>
      <c r="L188" s="446"/>
      <c r="M188" s="446"/>
      <c r="N188" s="446"/>
      <c r="O188" s="25"/>
    </row>
    <row r="189" spans="1:15" ht="15.75" x14ac:dyDescent="0.25">
      <c r="A189" s="29" t="s">
        <v>82</v>
      </c>
      <c r="B189" s="29"/>
      <c r="C189" s="29"/>
      <c r="D189" s="29" t="s">
        <v>369</v>
      </c>
      <c r="E189" s="29"/>
      <c r="F189" s="29"/>
      <c r="G189" s="29"/>
      <c r="H189" s="29"/>
      <c r="I189" s="29"/>
      <c r="J189" s="29"/>
      <c r="K189" s="29"/>
      <c r="L189" s="446"/>
      <c r="M189" s="446"/>
      <c r="N189" s="446"/>
      <c r="O189" s="25"/>
    </row>
    <row r="190" spans="1:15" ht="15.75" x14ac:dyDescent="0.25">
      <c r="A190" s="29" t="s">
        <v>83</v>
      </c>
      <c r="B190" s="29"/>
      <c r="C190" s="29"/>
      <c r="D190" s="29" t="s">
        <v>370</v>
      </c>
      <c r="E190" s="29"/>
      <c r="F190" s="29"/>
      <c r="G190" s="29"/>
      <c r="H190" s="29"/>
      <c r="I190" s="29"/>
      <c r="J190" s="29"/>
      <c r="K190" s="29"/>
      <c r="L190" s="446"/>
      <c r="M190" s="446"/>
      <c r="N190" s="446"/>
      <c r="O190" s="25"/>
    </row>
    <row r="191" spans="1:15" ht="15.75" x14ac:dyDescent="0.25">
      <c r="A191" s="29" t="s">
        <v>84</v>
      </c>
      <c r="B191" s="29"/>
      <c r="C191" s="29"/>
      <c r="D191" s="29" t="s">
        <v>371</v>
      </c>
      <c r="E191" s="29"/>
      <c r="F191" s="29"/>
      <c r="G191" s="29"/>
      <c r="H191" s="29"/>
      <c r="I191" s="29"/>
      <c r="J191" s="29"/>
      <c r="K191" s="29"/>
      <c r="L191" s="446"/>
      <c r="M191" s="446"/>
      <c r="N191" s="446"/>
      <c r="O191" s="25"/>
    </row>
    <row r="192" spans="1:15" ht="15.75" x14ac:dyDescent="0.25">
      <c r="A192" s="28" t="s">
        <v>85</v>
      </c>
      <c r="B192" s="28"/>
      <c r="C192" s="28"/>
      <c r="D192" s="28" t="s">
        <v>372</v>
      </c>
      <c r="E192" s="28"/>
      <c r="F192" s="28"/>
      <c r="G192" s="28"/>
      <c r="H192" s="28"/>
      <c r="I192" s="28"/>
      <c r="J192" s="28"/>
      <c r="K192" s="28"/>
      <c r="L192" s="447">
        <f>L193</f>
        <v>0</v>
      </c>
      <c r="M192" s="447"/>
      <c r="N192" s="447"/>
      <c r="O192" s="25"/>
    </row>
    <row r="193" spans="1:15" ht="15.75" x14ac:dyDescent="0.25">
      <c r="A193" s="29" t="s">
        <v>86</v>
      </c>
      <c r="B193" s="29"/>
      <c r="C193" s="29"/>
      <c r="D193" s="29" t="s">
        <v>373</v>
      </c>
      <c r="E193" s="29"/>
      <c r="F193" s="29"/>
      <c r="G193" s="29"/>
      <c r="H193" s="29"/>
      <c r="I193" s="29"/>
      <c r="J193" s="29"/>
      <c r="K193" s="29"/>
      <c r="L193" s="448"/>
      <c r="M193" s="448"/>
      <c r="N193" s="448"/>
      <c r="O193" s="25"/>
    </row>
    <row r="194" spans="1:15" ht="15.75" x14ac:dyDescent="0.25">
      <c r="A194" s="29" t="s">
        <v>87</v>
      </c>
      <c r="B194" s="29"/>
      <c r="C194" s="29"/>
      <c r="D194" s="29" t="s">
        <v>374</v>
      </c>
      <c r="E194" s="29"/>
      <c r="F194" s="29"/>
      <c r="G194" s="29"/>
      <c r="H194" s="29"/>
      <c r="I194" s="29"/>
      <c r="J194" s="29"/>
      <c r="K194" s="29"/>
      <c r="L194" s="446"/>
      <c r="M194" s="446"/>
      <c r="N194" s="446"/>
      <c r="O194" s="25"/>
    </row>
    <row r="195" spans="1:15" ht="15.75" x14ac:dyDescent="0.25">
      <c r="A195" s="29" t="s">
        <v>88</v>
      </c>
      <c r="B195" s="29"/>
      <c r="C195" s="29"/>
      <c r="D195" s="29" t="s">
        <v>375</v>
      </c>
      <c r="E195" s="29"/>
      <c r="F195" s="29"/>
      <c r="G195" s="29"/>
      <c r="H195" s="29"/>
      <c r="I195" s="29"/>
      <c r="J195" s="29"/>
      <c r="K195" s="29"/>
      <c r="L195" s="446"/>
      <c r="M195" s="446"/>
      <c r="N195" s="446"/>
      <c r="O195" s="25"/>
    </row>
    <row r="196" spans="1:15" ht="15.75" x14ac:dyDescent="0.25">
      <c r="A196" s="28" t="s">
        <v>89</v>
      </c>
      <c r="B196" s="28"/>
      <c r="C196" s="28"/>
      <c r="D196" s="28" t="s">
        <v>376</v>
      </c>
      <c r="E196" s="28"/>
      <c r="F196" s="28"/>
      <c r="G196" s="28"/>
      <c r="H196" s="28"/>
      <c r="I196" s="28"/>
      <c r="J196" s="28"/>
      <c r="K196" s="28"/>
      <c r="L196" s="447">
        <f>L197+L203+L209+L277+L338+L347+L363+L366</f>
        <v>2200000</v>
      </c>
      <c r="M196" s="447"/>
      <c r="N196" s="447"/>
      <c r="O196" s="25"/>
    </row>
    <row r="197" spans="1:15" ht="15.75" x14ac:dyDescent="0.25">
      <c r="A197" s="28" t="s">
        <v>90</v>
      </c>
      <c r="B197" s="28"/>
      <c r="C197" s="28"/>
      <c r="D197" s="28" t="s">
        <v>377</v>
      </c>
      <c r="E197" s="28"/>
      <c r="F197" s="28"/>
      <c r="G197" s="28"/>
      <c r="H197" s="28"/>
      <c r="I197" s="28"/>
      <c r="J197" s="28"/>
      <c r="K197" s="28"/>
      <c r="L197" s="447">
        <f>SUM(L198:N202)</f>
        <v>480000</v>
      </c>
      <c r="M197" s="447"/>
      <c r="N197" s="447"/>
      <c r="O197" s="25"/>
    </row>
    <row r="198" spans="1:15" ht="15.75" x14ac:dyDescent="0.25">
      <c r="A198" s="29" t="s">
        <v>91</v>
      </c>
      <c r="B198" s="29"/>
      <c r="C198" s="29"/>
      <c r="D198" s="29" t="s">
        <v>378</v>
      </c>
      <c r="E198" s="29"/>
      <c r="F198" s="29"/>
      <c r="G198" s="29"/>
      <c r="H198" s="29"/>
      <c r="I198" s="29"/>
      <c r="J198" s="29"/>
      <c r="K198" s="29"/>
      <c r="L198" s="448">
        <v>60000</v>
      </c>
      <c r="M198" s="448"/>
      <c r="N198" s="448"/>
      <c r="O198" s="25"/>
    </row>
    <row r="199" spans="1:15" ht="15.75" x14ac:dyDescent="0.25">
      <c r="A199" s="29" t="s">
        <v>92</v>
      </c>
      <c r="B199" s="29"/>
      <c r="C199" s="29"/>
      <c r="D199" s="29" t="s">
        <v>379</v>
      </c>
      <c r="E199" s="29"/>
      <c r="F199" s="29"/>
      <c r="G199" s="29"/>
      <c r="H199" s="29"/>
      <c r="I199" s="29"/>
      <c r="J199" s="29"/>
      <c r="K199" s="29"/>
      <c r="L199" s="446">
        <v>60000</v>
      </c>
      <c r="M199" s="446"/>
      <c r="N199" s="446"/>
      <c r="O199" s="25"/>
    </row>
    <row r="200" spans="1:15" ht="15.75" x14ac:dyDescent="0.25">
      <c r="A200" s="29" t="s">
        <v>93</v>
      </c>
      <c r="B200" s="29"/>
      <c r="C200" s="29"/>
      <c r="D200" s="29" t="s">
        <v>380</v>
      </c>
      <c r="E200" s="29"/>
      <c r="F200" s="29"/>
      <c r="G200" s="29"/>
      <c r="H200" s="29"/>
      <c r="I200" s="29"/>
      <c r="J200" s="29"/>
      <c r="K200" s="29"/>
      <c r="L200" s="446">
        <v>300000</v>
      </c>
      <c r="M200" s="446"/>
      <c r="N200" s="446"/>
      <c r="O200" s="25"/>
    </row>
    <row r="201" spans="1:15" ht="15.75" x14ac:dyDescent="0.25">
      <c r="A201" s="29" t="s">
        <v>94</v>
      </c>
      <c r="B201" s="29"/>
      <c r="C201" s="29"/>
      <c r="D201" s="29" t="s">
        <v>381</v>
      </c>
      <c r="E201" s="29"/>
      <c r="F201" s="29"/>
      <c r="G201" s="29"/>
      <c r="H201" s="29"/>
      <c r="I201" s="29"/>
      <c r="J201" s="29"/>
      <c r="K201" s="29"/>
      <c r="L201" s="446">
        <v>60000</v>
      </c>
      <c r="M201" s="446"/>
      <c r="N201" s="446"/>
      <c r="O201" s="25"/>
    </row>
    <row r="202" spans="1:15" ht="15.75" x14ac:dyDescent="0.25">
      <c r="A202" s="29" t="s">
        <v>95</v>
      </c>
      <c r="B202" s="29"/>
      <c r="C202" s="29"/>
      <c r="D202" s="29" t="s">
        <v>382</v>
      </c>
      <c r="E202" s="29"/>
      <c r="F202" s="29"/>
      <c r="G202" s="29"/>
      <c r="H202" s="29"/>
      <c r="I202" s="29"/>
      <c r="J202" s="29"/>
      <c r="K202" s="29"/>
      <c r="L202" s="446"/>
      <c r="M202" s="446"/>
      <c r="N202" s="446"/>
      <c r="O202" s="25"/>
    </row>
    <row r="203" spans="1:15" ht="15.75" x14ac:dyDescent="0.25">
      <c r="A203" s="28" t="s">
        <v>96</v>
      </c>
      <c r="B203" s="28"/>
      <c r="C203" s="28"/>
      <c r="D203" s="28" t="s">
        <v>383</v>
      </c>
      <c r="E203" s="28"/>
      <c r="F203" s="28"/>
      <c r="G203" s="28"/>
      <c r="H203" s="28"/>
      <c r="I203" s="28"/>
      <c r="J203" s="28"/>
      <c r="K203" s="28"/>
      <c r="L203" s="447">
        <f>SUM(L204:N208)</f>
        <v>400000</v>
      </c>
      <c r="M203" s="447"/>
      <c r="N203" s="447"/>
      <c r="O203" s="25"/>
    </row>
    <row r="204" spans="1:15" ht="15.75" x14ac:dyDescent="0.25">
      <c r="A204" s="29" t="s">
        <v>97</v>
      </c>
      <c r="B204" s="29"/>
      <c r="C204" s="29"/>
      <c r="D204" s="29" t="s">
        <v>384</v>
      </c>
      <c r="E204" s="29"/>
      <c r="F204" s="29"/>
      <c r="G204" s="29"/>
      <c r="H204" s="29"/>
      <c r="I204" s="29"/>
      <c r="J204" s="29"/>
      <c r="K204" s="29"/>
      <c r="L204" s="448">
        <v>200000</v>
      </c>
      <c r="M204" s="448"/>
      <c r="N204" s="448"/>
      <c r="O204" s="25"/>
    </row>
    <row r="205" spans="1:15" ht="15.75" x14ac:dyDescent="0.25">
      <c r="A205" s="29" t="s">
        <v>98</v>
      </c>
      <c r="B205" s="29"/>
      <c r="C205" s="29"/>
      <c r="D205" s="29" t="s">
        <v>385</v>
      </c>
      <c r="E205" s="29"/>
      <c r="F205" s="29"/>
      <c r="G205" s="29"/>
      <c r="H205" s="29"/>
      <c r="I205" s="29"/>
      <c r="J205" s="29"/>
      <c r="K205" s="29"/>
      <c r="L205" s="446">
        <v>200000</v>
      </c>
      <c r="M205" s="446"/>
      <c r="N205" s="446"/>
      <c r="O205" s="25"/>
    </row>
    <row r="206" spans="1:15" ht="15.75" x14ac:dyDescent="0.25">
      <c r="A206" s="29" t="s">
        <v>99</v>
      </c>
      <c r="B206" s="29"/>
      <c r="C206" s="29"/>
      <c r="D206" s="29" t="s">
        <v>386</v>
      </c>
      <c r="E206" s="29"/>
      <c r="F206" s="29"/>
      <c r="G206" s="29"/>
      <c r="H206" s="29"/>
      <c r="I206" s="29"/>
      <c r="J206" s="29"/>
      <c r="K206" s="29"/>
      <c r="L206" s="446"/>
      <c r="M206" s="446"/>
      <c r="N206" s="446"/>
      <c r="O206" s="25"/>
    </row>
    <row r="207" spans="1:15" ht="15.75" x14ac:dyDescent="0.25">
      <c r="A207" s="29" t="s">
        <v>100</v>
      </c>
      <c r="B207" s="29"/>
      <c r="C207" s="29"/>
      <c r="D207" s="29" t="s">
        <v>387</v>
      </c>
      <c r="E207" s="29"/>
      <c r="F207" s="29"/>
      <c r="G207" s="29"/>
      <c r="H207" s="29"/>
      <c r="I207" s="29"/>
      <c r="J207" s="29"/>
      <c r="K207" s="29"/>
      <c r="L207" s="446"/>
      <c r="M207" s="446"/>
      <c r="N207" s="446"/>
      <c r="O207" s="25"/>
    </row>
    <row r="208" spans="1:15" ht="15.75" x14ac:dyDescent="0.25">
      <c r="A208" s="29" t="s">
        <v>101</v>
      </c>
      <c r="B208" s="29"/>
      <c r="C208" s="29"/>
      <c r="D208" s="29" t="s">
        <v>388</v>
      </c>
      <c r="E208" s="29"/>
      <c r="F208" s="29"/>
      <c r="G208" s="29"/>
      <c r="H208" s="29"/>
      <c r="I208" s="29"/>
      <c r="J208" s="29"/>
      <c r="K208" s="29"/>
      <c r="L208" s="446"/>
      <c r="M208" s="446"/>
      <c r="N208" s="446"/>
      <c r="O208" s="25"/>
    </row>
    <row r="209" spans="1:15" ht="15.75" x14ac:dyDescent="0.25">
      <c r="A209" s="28" t="s">
        <v>102</v>
      </c>
      <c r="B209" s="28"/>
      <c r="C209" s="28"/>
      <c r="D209" s="28" t="s">
        <v>389</v>
      </c>
      <c r="E209" s="28"/>
      <c r="F209" s="28"/>
      <c r="G209" s="28"/>
      <c r="H209" s="28"/>
      <c r="I209" s="28"/>
      <c r="J209" s="28"/>
      <c r="K209" s="28"/>
      <c r="L209" s="447">
        <f>L210+L232+L235+L237+L254+L261+L265+L269</f>
        <v>420000</v>
      </c>
      <c r="M209" s="447"/>
      <c r="N209" s="447"/>
      <c r="O209" s="25"/>
    </row>
    <row r="210" spans="1:15" ht="15.75" x14ac:dyDescent="0.25">
      <c r="A210" s="28" t="s">
        <v>103</v>
      </c>
      <c r="B210" s="28"/>
      <c r="C210" s="28"/>
      <c r="D210" s="28" t="s">
        <v>390</v>
      </c>
      <c r="E210" s="28"/>
      <c r="F210" s="28"/>
      <c r="G210" s="28"/>
      <c r="H210" s="28"/>
      <c r="I210" s="28"/>
      <c r="J210" s="28"/>
      <c r="K210" s="28"/>
      <c r="L210" s="447">
        <f>SUM(L211:N231)</f>
        <v>40000</v>
      </c>
      <c r="M210" s="447"/>
      <c r="N210" s="447"/>
      <c r="O210" s="25"/>
    </row>
    <row r="211" spans="1:15" ht="15.75" x14ac:dyDescent="0.25">
      <c r="A211" s="29" t="s">
        <v>104</v>
      </c>
      <c r="B211" s="29"/>
      <c r="C211" s="29"/>
      <c r="D211" s="29" t="s">
        <v>391</v>
      </c>
      <c r="E211" s="29"/>
      <c r="F211" s="29"/>
      <c r="G211" s="29"/>
      <c r="H211" s="29"/>
      <c r="I211" s="29"/>
      <c r="J211" s="29"/>
      <c r="K211" s="29"/>
      <c r="L211" s="448">
        <v>1000</v>
      </c>
      <c r="M211" s="448"/>
      <c r="N211" s="448"/>
      <c r="O211" s="25"/>
    </row>
    <row r="212" spans="1:15" ht="15.75" x14ac:dyDescent="0.25">
      <c r="A212" s="29" t="s">
        <v>105</v>
      </c>
      <c r="B212" s="29"/>
      <c r="C212" s="29"/>
      <c r="D212" s="29" t="s">
        <v>392</v>
      </c>
      <c r="E212" s="29"/>
      <c r="F212" s="29"/>
      <c r="G212" s="29"/>
      <c r="H212" s="29"/>
      <c r="I212" s="29"/>
      <c r="J212" s="29"/>
      <c r="K212" s="29"/>
      <c r="L212" s="446">
        <v>1000</v>
      </c>
      <c r="M212" s="446"/>
      <c r="N212" s="446"/>
      <c r="O212" s="25"/>
    </row>
    <row r="213" spans="1:15" ht="15.75" x14ac:dyDescent="0.25">
      <c r="A213" s="29" t="s">
        <v>106</v>
      </c>
      <c r="B213" s="29"/>
      <c r="C213" s="29"/>
      <c r="D213" s="29" t="s">
        <v>393</v>
      </c>
      <c r="E213" s="29"/>
      <c r="F213" s="29"/>
      <c r="G213" s="29"/>
      <c r="H213" s="29"/>
      <c r="I213" s="29"/>
      <c r="J213" s="29"/>
      <c r="K213" s="29"/>
      <c r="L213" s="446">
        <v>1000</v>
      </c>
      <c r="M213" s="446"/>
      <c r="N213" s="446"/>
      <c r="O213" s="25"/>
    </row>
    <row r="214" spans="1:15" ht="15.75" x14ac:dyDescent="0.25">
      <c r="A214" s="29" t="s">
        <v>107</v>
      </c>
      <c r="B214" s="29"/>
      <c r="C214" s="29"/>
      <c r="D214" s="29" t="s">
        <v>394</v>
      </c>
      <c r="E214" s="29"/>
      <c r="F214" s="29"/>
      <c r="G214" s="29"/>
      <c r="H214" s="29"/>
      <c r="I214" s="29"/>
      <c r="J214" s="29"/>
      <c r="K214" s="29"/>
      <c r="L214" s="446">
        <v>1000</v>
      </c>
      <c r="M214" s="446"/>
      <c r="N214" s="446"/>
      <c r="O214" s="25"/>
    </row>
    <row r="215" spans="1:15" ht="15.75" x14ac:dyDescent="0.25">
      <c r="A215" s="29" t="s">
        <v>108</v>
      </c>
      <c r="B215" s="29"/>
      <c r="C215" s="29"/>
      <c r="D215" s="29" t="s">
        <v>395</v>
      </c>
      <c r="E215" s="29"/>
      <c r="F215" s="29"/>
      <c r="G215" s="29"/>
      <c r="H215" s="29"/>
      <c r="I215" s="29"/>
      <c r="J215" s="29"/>
      <c r="K215" s="29"/>
      <c r="L215" s="446">
        <v>1000</v>
      </c>
      <c r="M215" s="446"/>
      <c r="N215" s="446"/>
      <c r="O215" s="25"/>
    </row>
    <row r="216" spans="1:15" ht="15.75" x14ac:dyDescent="0.25">
      <c r="A216" s="29" t="s">
        <v>109</v>
      </c>
      <c r="B216" s="29"/>
      <c r="C216" s="29"/>
      <c r="D216" s="29" t="s">
        <v>396</v>
      </c>
      <c r="E216" s="29"/>
      <c r="F216" s="29"/>
      <c r="G216" s="29"/>
      <c r="H216" s="29"/>
      <c r="I216" s="29"/>
      <c r="J216" s="29"/>
      <c r="K216" s="29"/>
      <c r="L216" s="446">
        <v>1000</v>
      </c>
      <c r="M216" s="446"/>
      <c r="N216" s="446"/>
      <c r="O216" s="25"/>
    </row>
    <row r="217" spans="1:15" ht="15.75" x14ac:dyDescent="0.25">
      <c r="A217" s="29" t="s">
        <v>110</v>
      </c>
      <c r="B217" s="29"/>
      <c r="C217" s="29"/>
      <c r="D217" s="29" t="s">
        <v>397</v>
      </c>
      <c r="E217" s="29"/>
      <c r="F217" s="29"/>
      <c r="G217" s="29"/>
      <c r="H217" s="29"/>
      <c r="I217" s="29"/>
      <c r="J217" s="29"/>
      <c r="K217" s="29"/>
      <c r="L217" s="446">
        <v>1000</v>
      </c>
      <c r="M217" s="446"/>
      <c r="N217" s="446"/>
      <c r="O217" s="25"/>
    </row>
    <row r="218" spans="1:15" ht="15.75" x14ac:dyDescent="0.25">
      <c r="A218" s="29" t="s">
        <v>111</v>
      </c>
      <c r="B218" s="29"/>
      <c r="C218" s="29"/>
      <c r="D218" s="29" t="s">
        <v>398</v>
      </c>
      <c r="E218" s="29"/>
      <c r="F218" s="29"/>
      <c r="G218" s="29"/>
      <c r="H218" s="29"/>
      <c r="I218" s="29"/>
      <c r="J218" s="29"/>
      <c r="K218" s="29"/>
      <c r="L218" s="446">
        <v>1000</v>
      </c>
      <c r="M218" s="446"/>
      <c r="N218" s="446"/>
      <c r="O218" s="25"/>
    </row>
    <row r="219" spans="1:15" ht="15.75" x14ac:dyDescent="0.25">
      <c r="A219" s="29" t="s">
        <v>112</v>
      </c>
      <c r="B219" s="29"/>
      <c r="C219" s="29"/>
      <c r="D219" s="29" t="s">
        <v>399</v>
      </c>
      <c r="E219" s="29"/>
      <c r="F219" s="29"/>
      <c r="G219" s="29"/>
      <c r="H219" s="29"/>
      <c r="I219" s="29"/>
      <c r="J219" s="29"/>
      <c r="K219" s="29"/>
      <c r="L219" s="446">
        <v>1000</v>
      </c>
      <c r="M219" s="446"/>
      <c r="N219" s="446"/>
      <c r="O219" s="25"/>
    </row>
    <row r="220" spans="1:15" ht="15.75" x14ac:dyDescent="0.25">
      <c r="A220" s="29" t="s">
        <v>113</v>
      </c>
      <c r="B220" s="29"/>
      <c r="C220" s="29"/>
      <c r="D220" s="29" t="s">
        <v>400</v>
      </c>
      <c r="E220" s="29"/>
      <c r="F220" s="29"/>
      <c r="G220" s="29"/>
      <c r="H220" s="29"/>
      <c r="I220" s="29"/>
      <c r="J220" s="29"/>
      <c r="K220" s="29"/>
      <c r="L220" s="446">
        <v>1000</v>
      </c>
      <c r="M220" s="446"/>
      <c r="N220" s="446"/>
      <c r="O220" s="25"/>
    </row>
    <row r="221" spans="1:15" ht="15.75" x14ac:dyDescent="0.25">
      <c r="A221" s="29" t="s">
        <v>114</v>
      </c>
      <c r="B221" s="29"/>
      <c r="C221" s="29"/>
      <c r="D221" s="29" t="s">
        <v>401</v>
      </c>
      <c r="E221" s="29"/>
      <c r="F221" s="29"/>
      <c r="G221" s="29"/>
      <c r="H221" s="29"/>
      <c r="I221" s="29"/>
      <c r="J221" s="29"/>
      <c r="K221" s="29"/>
      <c r="L221" s="446">
        <v>1000</v>
      </c>
      <c r="M221" s="446"/>
      <c r="N221" s="446"/>
      <c r="O221" s="25"/>
    </row>
    <row r="222" spans="1:15" ht="15.75" x14ac:dyDescent="0.25">
      <c r="A222" s="29" t="s">
        <v>115</v>
      </c>
      <c r="B222" s="29"/>
      <c r="C222" s="29"/>
      <c r="D222" s="29" t="s">
        <v>402</v>
      </c>
      <c r="E222" s="29"/>
      <c r="F222" s="29"/>
      <c r="G222" s="29"/>
      <c r="H222" s="29"/>
      <c r="I222" s="29"/>
      <c r="J222" s="29"/>
      <c r="K222" s="29"/>
      <c r="L222" s="446">
        <v>10000</v>
      </c>
      <c r="M222" s="446"/>
      <c r="N222" s="446"/>
      <c r="O222" s="25"/>
    </row>
    <row r="223" spans="1:15" ht="15.75" x14ac:dyDescent="0.25">
      <c r="A223" s="29" t="s">
        <v>116</v>
      </c>
      <c r="B223" s="29"/>
      <c r="C223" s="29"/>
      <c r="D223" s="29" t="s">
        <v>403</v>
      </c>
      <c r="E223" s="29"/>
      <c r="F223" s="29"/>
      <c r="G223" s="29"/>
      <c r="H223" s="29"/>
      <c r="I223" s="29"/>
      <c r="J223" s="29"/>
      <c r="K223" s="29"/>
      <c r="L223" s="446">
        <v>10000</v>
      </c>
      <c r="M223" s="446"/>
      <c r="N223" s="446"/>
      <c r="O223" s="25"/>
    </row>
    <row r="224" spans="1:15" ht="15.75" x14ac:dyDescent="0.25">
      <c r="A224" s="29" t="s">
        <v>117</v>
      </c>
      <c r="B224" s="29"/>
      <c r="C224" s="29"/>
      <c r="D224" s="29" t="s">
        <v>404</v>
      </c>
      <c r="E224" s="29"/>
      <c r="F224" s="29"/>
      <c r="G224" s="29"/>
      <c r="H224" s="29"/>
      <c r="I224" s="29"/>
      <c r="J224" s="29"/>
      <c r="K224" s="29"/>
      <c r="L224" s="446">
        <v>1000</v>
      </c>
      <c r="M224" s="446"/>
      <c r="N224" s="446"/>
      <c r="O224" s="25"/>
    </row>
    <row r="225" spans="1:15" ht="15.75" x14ac:dyDescent="0.25">
      <c r="A225" s="29" t="s">
        <v>118</v>
      </c>
      <c r="B225" s="29"/>
      <c r="C225" s="29"/>
      <c r="D225" s="29" t="s">
        <v>405</v>
      </c>
      <c r="E225" s="29"/>
      <c r="F225" s="29"/>
      <c r="G225" s="29"/>
      <c r="H225" s="29"/>
      <c r="I225" s="29"/>
      <c r="J225" s="29"/>
      <c r="K225" s="29"/>
      <c r="L225" s="446">
        <v>1000</v>
      </c>
      <c r="M225" s="446"/>
      <c r="N225" s="446"/>
      <c r="O225" s="25"/>
    </row>
    <row r="226" spans="1:15" ht="15.75" x14ac:dyDescent="0.25">
      <c r="A226" s="29" t="s">
        <v>119</v>
      </c>
      <c r="B226" s="29"/>
      <c r="C226" s="29"/>
      <c r="D226" s="29" t="s">
        <v>406</v>
      </c>
      <c r="E226" s="29"/>
      <c r="F226" s="29"/>
      <c r="G226" s="29"/>
      <c r="H226" s="29"/>
      <c r="I226" s="29"/>
      <c r="J226" s="29"/>
      <c r="K226" s="29"/>
      <c r="L226" s="446">
        <v>1000</v>
      </c>
      <c r="M226" s="446"/>
      <c r="N226" s="446"/>
      <c r="O226" s="25"/>
    </row>
    <row r="227" spans="1:15" ht="15.75" x14ac:dyDescent="0.25">
      <c r="A227" s="29" t="s">
        <v>120</v>
      </c>
      <c r="B227" s="29"/>
      <c r="C227" s="29"/>
      <c r="D227" s="29" t="s">
        <v>407</v>
      </c>
      <c r="E227" s="29"/>
      <c r="F227" s="29"/>
      <c r="G227" s="29"/>
      <c r="H227" s="29"/>
      <c r="I227" s="29"/>
      <c r="J227" s="29"/>
      <c r="K227" s="29"/>
      <c r="L227" s="446">
        <v>6000</v>
      </c>
      <c r="M227" s="446"/>
      <c r="N227" s="446"/>
      <c r="O227" s="25"/>
    </row>
    <row r="228" spans="1:15" ht="15.75" x14ac:dyDescent="0.25">
      <c r="A228" s="29" t="s">
        <v>121</v>
      </c>
      <c r="B228" s="29"/>
      <c r="C228" s="29"/>
      <c r="D228" s="29" t="s">
        <v>408</v>
      </c>
      <c r="E228" s="29"/>
      <c r="F228" s="29"/>
      <c r="G228" s="29"/>
      <c r="H228" s="29"/>
      <c r="I228" s="29"/>
      <c r="J228" s="29"/>
      <c r="K228" s="29"/>
      <c r="L228" s="446"/>
      <c r="M228" s="446"/>
      <c r="N228" s="446"/>
      <c r="O228" s="25"/>
    </row>
    <row r="229" spans="1:15" ht="15.75" x14ac:dyDescent="0.25">
      <c r="A229" s="29" t="s">
        <v>122</v>
      </c>
      <c r="B229" s="29"/>
      <c r="C229" s="29"/>
      <c r="D229" s="29" t="s">
        <v>409</v>
      </c>
      <c r="E229" s="29"/>
      <c r="F229" s="29"/>
      <c r="G229" s="29"/>
      <c r="H229" s="29"/>
      <c r="I229" s="29"/>
      <c r="J229" s="29"/>
      <c r="K229" s="29"/>
      <c r="L229" s="446"/>
      <c r="M229" s="446"/>
      <c r="N229" s="446"/>
      <c r="O229" s="25"/>
    </row>
    <row r="230" spans="1:15" ht="15.75" x14ac:dyDescent="0.25">
      <c r="A230" s="29" t="s">
        <v>123</v>
      </c>
      <c r="B230" s="29"/>
      <c r="C230" s="29"/>
      <c r="D230" s="29" t="s">
        <v>410</v>
      </c>
      <c r="E230" s="29"/>
      <c r="F230" s="29"/>
      <c r="G230" s="29"/>
      <c r="H230" s="29"/>
      <c r="I230" s="29"/>
      <c r="J230" s="29"/>
      <c r="K230" s="29"/>
      <c r="L230" s="446"/>
      <c r="M230" s="446"/>
      <c r="N230" s="446"/>
      <c r="O230" s="25"/>
    </row>
    <row r="231" spans="1:15" ht="15.75" x14ac:dyDescent="0.25">
      <c r="A231" s="29" t="s">
        <v>124</v>
      </c>
      <c r="B231" s="29"/>
      <c r="C231" s="29"/>
      <c r="D231" s="29" t="s">
        <v>411</v>
      </c>
      <c r="E231" s="29"/>
      <c r="F231" s="29"/>
      <c r="G231" s="29"/>
      <c r="H231" s="29"/>
      <c r="I231" s="29"/>
      <c r="J231" s="29"/>
      <c r="K231" s="29"/>
      <c r="L231" s="446"/>
      <c r="M231" s="446"/>
      <c r="N231" s="446"/>
      <c r="O231" s="25"/>
    </row>
    <row r="232" spans="1:15" ht="15.75" x14ac:dyDescent="0.25">
      <c r="A232" s="28" t="s">
        <v>125</v>
      </c>
      <c r="B232" s="28"/>
      <c r="C232" s="28"/>
      <c r="D232" s="28" t="s">
        <v>412</v>
      </c>
      <c r="E232" s="28"/>
      <c r="F232" s="28"/>
      <c r="G232" s="28"/>
      <c r="H232" s="28"/>
      <c r="I232" s="28"/>
      <c r="J232" s="28"/>
      <c r="K232" s="28"/>
      <c r="L232" s="447">
        <f>SUM(L233:N234)</f>
        <v>40000</v>
      </c>
      <c r="M232" s="447"/>
      <c r="N232" s="447"/>
      <c r="O232" s="25"/>
    </row>
    <row r="233" spans="1:15" ht="15.75" x14ac:dyDescent="0.25">
      <c r="A233" s="29" t="s">
        <v>126</v>
      </c>
      <c r="B233" s="29"/>
      <c r="C233" s="29"/>
      <c r="D233" s="29" t="s">
        <v>413</v>
      </c>
      <c r="E233" s="29"/>
      <c r="F233" s="29"/>
      <c r="G233" s="29"/>
      <c r="H233" s="29"/>
      <c r="I233" s="29"/>
      <c r="J233" s="29"/>
      <c r="K233" s="29"/>
      <c r="L233" s="448">
        <v>20000</v>
      </c>
      <c r="M233" s="448"/>
      <c r="N233" s="448"/>
      <c r="O233" s="25"/>
    </row>
    <row r="234" spans="1:15" ht="15.75" x14ac:dyDescent="0.25">
      <c r="A234" s="29" t="s">
        <v>127</v>
      </c>
      <c r="B234" s="29"/>
      <c r="C234" s="29"/>
      <c r="D234" s="29" t="s">
        <v>414</v>
      </c>
      <c r="E234" s="29"/>
      <c r="F234" s="29"/>
      <c r="G234" s="29"/>
      <c r="H234" s="29"/>
      <c r="I234" s="29"/>
      <c r="J234" s="29"/>
      <c r="K234" s="29"/>
      <c r="L234" s="446">
        <v>20000</v>
      </c>
      <c r="M234" s="446"/>
      <c r="N234" s="446"/>
      <c r="O234" s="25"/>
    </row>
    <row r="235" spans="1:15" ht="15.75" x14ac:dyDescent="0.25">
      <c r="A235" s="28" t="s">
        <v>128</v>
      </c>
      <c r="B235" s="28"/>
      <c r="C235" s="28"/>
      <c r="D235" s="28" t="s">
        <v>415</v>
      </c>
      <c r="E235" s="28"/>
      <c r="F235" s="28"/>
      <c r="G235" s="28"/>
      <c r="H235" s="28"/>
      <c r="I235" s="28"/>
      <c r="J235" s="28"/>
      <c r="K235" s="28"/>
      <c r="L235" s="447">
        <f>L236</f>
        <v>30000</v>
      </c>
      <c r="M235" s="447"/>
      <c r="N235" s="447"/>
      <c r="O235" s="25"/>
    </row>
    <row r="236" spans="1:15" ht="15.75" x14ac:dyDescent="0.25">
      <c r="A236" s="29" t="s">
        <v>129</v>
      </c>
      <c r="B236" s="29"/>
      <c r="C236" s="29"/>
      <c r="D236" s="29" t="s">
        <v>416</v>
      </c>
      <c r="E236" s="29"/>
      <c r="F236" s="29"/>
      <c r="G236" s="29"/>
      <c r="H236" s="29"/>
      <c r="I236" s="29"/>
      <c r="J236" s="29"/>
      <c r="K236" s="29"/>
      <c r="L236" s="448">
        <v>30000</v>
      </c>
      <c r="M236" s="448"/>
      <c r="N236" s="448"/>
      <c r="O236" s="25"/>
    </row>
    <row r="237" spans="1:15" ht="15.75" x14ac:dyDescent="0.25">
      <c r="A237" s="28" t="s">
        <v>130</v>
      </c>
      <c r="B237" s="28"/>
      <c r="C237" s="28"/>
      <c r="D237" s="28" t="s">
        <v>417</v>
      </c>
      <c r="E237" s="28"/>
      <c r="F237" s="28"/>
      <c r="G237" s="28"/>
      <c r="H237" s="28"/>
      <c r="I237" s="28"/>
      <c r="J237" s="28"/>
      <c r="K237" s="28"/>
      <c r="L237" s="447">
        <f>SUM(L238:N253)</f>
        <v>30000</v>
      </c>
      <c r="M237" s="447"/>
      <c r="N237" s="447"/>
      <c r="O237" s="25"/>
    </row>
    <row r="238" spans="1:15" ht="15.75" x14ac:dyDescent="0.25">
      <c r="A238" s="29" t="s">
        <v>131</v>
      </c>
      <c r="B238" s="29"/>
      <c r="C238" s="29"/>
      <c r="D238" s="29" t="s">
        <v>418</v>
      </c>
      <c r="E238" s="29"/>
      <c r="F238" s="29"/>
      <c r="G238" s="29"/>
      <c r="H238" s="29"/>
      <c r="I238" s="29"/>
      <c r="J238" s="29"/>
      <c r="K238" s="29"/>
      <c r="L238" s="448">
        <v>2000</v>
      </c>
      <c r="M238" s="448"/>
      <c r="N238" s="448"/>
      <c r="O238" s="25"/>
    </row>
    <row r="239" spans="1:15" ht="15.75" x14ac:dyDescent="0.25">
      <c r="A239" s="29" t="s">
        <v>132</v>
      </c>
      <c r="B239" s="29"/>
      <c r="C239" s="29"/>
      <c r="D239" s="29" t="s">
        <v>419</v>
      </c>
      <c r="E239" s="29"/>
      <c r="F239" s="29"/>
      <c r="G239" s="29"/>
      <c r="H239" s="29"/>
      <c r="I239" s="29"/>
      <c r="J239" s="29"/>
      <c r="K239" s="29"/>
      <c r="L239" s="446">
        <v>2000</v>
      </c>
      <c r="M239" s="446"/>
      <c r="N239" s="446"/>
      <c r="O239" s="25"/>
    </row>
    <row r="240" spans="1:15" ht="15.75" x14ac:dyDescent="0.25">
      <c r="A240" s="29" t="s">
        <v>133</v>
      </c>
      <c r="B240" s="29"/>
      <c r="C240" s="29"/>
      <c r="D240" s="29" t="s">
        <v>420</v>
      </c>
      <c r="E240" s="29"/>
      <c r="F240" s="29"/>
      <c r="G240" s="29"/>
      <c r="H240" s="29"/>
      <c r="I240" s="29"/>
      <c r="J240" s="29"/>
      <c r="K240" s="29"/>
      <c r="L240" s="446">
        <v>1000</v>
      </c>
      <c r="M240" s="446"/>
      <c r="N240" s="446"/>
      <c r="O240" s="25"/>
    </row>
    <row r="241" spans="1:15" ht="15.75" x14ac:dyDescent="0.25">
      <c r="A241" s="29" t="s">
        <v>134</v>
      </c>
      <c r="B241" s="29"/>
      <c r="C241" s="29"/>
      <c r="D241" s="29" t="s">
        <v>421</v>
      </c>
      <c r="E241" s="29"/>
      <c r="F241" s="29"/>
      <c r="G241" s="29"/>
      <c r="H241" s="29"/>
      <c r="I241" s="29"/>
      <c r="J241" s="29"/>
      <c r="K241" s="29"/>
      <c r="L241" s="446">
        <v>1000</v>
      </c>
      <c r="M241" s="446"/>
      <c r="N241" s="446"/>
      <c r="O241" s="25"/>
    </row>
    <row r="242" spans="1:15" ht="15.75" x14ac:dyDescent="0.25">
      <c r="A242" s="29" t="s">
        <v>135</v>
      </c>
      <c r="B242" s="29"/>
      <c r="C242" s="29"/>
      <c r="D242" s="29" t="s">
        <v>422</v>
      </c>
      <c r="E242" s="29"/>
      <c r="F242" s="29"/>
      <c r="G242" s="29"/>
      <c r="H242" s="29"/>
      <c r="I242" s="29"/>
      <c r="J242" s="29"/>
      <c r="K242" s="29"/>
      <c r="L242" s="446">
        <v>3000</v>
      </c>
      <c r="M242" s="446"/>
      <c r="N242" s="446"/>
      <c r="O242" s="25"/>
    </row>
    <row r="243" spans="1:15" ht="15.75" x14ac:dyDescent="0.25">
      <c r="A243" s="29" t="s">
        <v>136</v>
      </c>
      <c r="B243" s="29"/>
      <c r="C243" s="29"/>
      <c r="D243" s="29" t="s">
        <v>423</v>
      </c>
      <c r="E243" s="29"/>
      <c r="F243" s="29"/>
      <c r="G243" s="29"/>
      <c r="H243" s="29"/>
      <c r="I243" s="29"/>
      <c r="J243" s="29"/>
      <c r="K243" s="29"/>
      <c r="L243" s="446">
        <v>3000</v>
      </c>
      <c r="M243" s="446"/>
      <c r="N243" s="446"/>
      <c r="O243" s="25"/>
    </row>
    <row r="244" spans="1:15" ht="15.75" x14ac:dyDescent="0.25">
      <c r="A244" s="29" t="s">
        <v>137</v>
      </c>
      <c r="B244" s="29"/>
      <c r="C244" s="29"/>
      <c r="D244" s="29" t="s">
        <v>424</v>
      </c>
      <c r="E244" s="29"/>
      <c r="F244" s="29"/>
      <c r="G244" s="29"/>
      <c r="H244" s="29"/>
      <c r="I244" s="29"/>
      <c r="J244" s="29"/>
      <c r="K244" s="29"/>
      <c r="L244" s="446">
        <v>1000</v>
      </c>
      <c r="M244" s="446"/>
      <c r="N244" s="446"/>
      <c r="O244" s="25"/>
    </row>
    <row r="245" spans="1:15" ht="15.75" x14ac:dyDescent="0.25">
      <c r="A245" s="29" t="s">
        <v>138</v>
      </c>
      <c r="B245" s="29"/>
      <c r="C245" s="29"/>
      <c r="D245" s="29" t="s">
        <v>425</v>
      </c>
      <c r="E245" s="29"/>
      <c r="F245" s="29"/>
      <c r="G245" s="29"/>
      <c r="H245" s="29"/>
      <c r="I245" s="29"/>
      <c r="J245" s="29"/>
      <c r="K245" s="29"/>
      <c r="L245" s="446">
        <v>2000</v>
      </c>
      <c r="M245" s="446"/>
      <c r="N245" s="446"/>
      <c r="O245" s="25"/>
    </row>
    <row r="246" spans="1:15" ht="15.75" x14ac:dyDescent="0.25">
      <c r="A246" s="29" t="s">
        <v>139</v>
      </c>
      <c r="B246" s="29"/>
      <c r="C246" s="29"/>
      <c r="D246" s="29" t="s">
        <v>426</v>
      </c>
      <c r="E246" s="29"/>
      <c r="F246" s="29"/>
      <c r="G246" s="29"/>
      <c r="H246" s="29"/>
      <c r="I246" s="29"/>
      <c r="J246" s="29"/>
      <c r="K246" s="29"/>
      <c r="L246" s="446">
        <v>1000</v>
      </c>
      <c r="M246" s="446"/>
      <c r="N246" s="446"/>
      <c r="O246" s="25"/>
    </row>
    <row r="247" spans="1:15" ht="15.75" x14ac:dyDescent="0.25">
      <c r="A247" s="29" t="s">
        <v>140</v>
      </c>
      <c r="B247" s="29"/>
      <c r="C247" s="29"/>
      <c r="D247" s="29" t="s">
        <v>427</v>
      </c>
      <c r="E247" s="29"/>
      <c r="F247" s="29"/>
      <c r="G247" s="29"/>
      <c r="H247" s="29"/>
      <c r="I247" s="29"/>
      <c r="J247" s="29"/>
      <c r="K247" s="29"/>
      <c r="L247" s="446">
        <v>1000</v>
      </c>
      <c r="M247" s="446"/>
      <c r="N247" s="446"/>
      <c r="O247" s="25"/>
    </row>
    <row r="248" spans="1:15" ht="15.75" x14ac:dyDescent="0.25">
      <c r="A248" s="29" t="s">
        <v>141</v>
      </c>
      <c r="B248" s="29"/>
      <c r="C248" s="29"/>
      <c r="D248" s="29" t="s">
        <v>428</v>
      </c>
      <c r="E248" s="29"/>
      <c r="F248" s="29"/>
      <c r="G248" s="29"/>
      <c r="H248" s="29"/>
      <c r="I248" s="29"/>
      <c r="J248" s="29"/>
      <c r="K248" s="29"/>
      <c r="L248" s="446">
        <v>1000</v>
      </c>
      <c r="M248" s="446"/>
      <c r="N248" s="446"/>
      <c r="O248" s="25"/>
    </row>
    <row r="249" spans="1:15" ht="15.75" x14ac:dyDescent="0.25">
      <c r="A249" s="29" t="s">
        <v>142</v>
      </c>
      <c r="B249" s="29"/>
      <c r="C249" s="29"/>
      <c r="D249" s="29" t="s">
        <v>429</v>
      </c>
      <c r="E249" s="29"/>
      <c r="F249" s="29"/>
      <c r="G249" s="29"/>
      <c r="H249" s="29"/>
      <c r="I249" s="29"/>
      <c r="J249" s="29"/>
      <c r="K249" s="29"/>
      <c r="L249" s="446">
        <v>1000</v>
      </c>
      <c r="M249" s="446"/>
      <c r="N249" s="446"/>
      <c r="O249" s="25"/>
    </row>
    <row r="250" spans="1:15" ht="15.75" x14ac:dyDescent="0.25">
      <c r="A250" s="29" t="s">
        <v>143</v>
      </c>
      <c r="B250" s="29"/>
      <c r="C250" s="29"/>
      <c r="D250" s="29" t="s">
        <v>430</v>
      </c>
      <c r="E250" s="29"/>
      <c r="F250" s="29"/>
      <c r="G250" s="29"/>
      <c r="H250" s="29"/>
      <c r="I250" s="29"/>
      <c r="J250" s="29"/>
      <c r="K250" s="29"/>
      <c r="L250" s="446">
        <v>1000</v>
      </c>
      <c r="M250" s="446"/>
      <c r="N250" s="446"/>
      <c r="O250" s="25"/>
    </row>
    <row r="251" spans="1:15" ht="15.75" x14ac:dyDescent="0.25">
      <c r="A251" s="29" t="s">
        <v>144</v>
      </c>
      <c r="B251" s="29"/>
      <c r="C251" s="29"/>
      <c r="D251" s="29" t="s">
        <v>431</v>
      </c>
      <c r="E251" s="29"/>
      <c r="F251" s="29"/>
      <c r="G251" s="29"/>
      <c r="H251" s="29"/>
      <c r="I251" s="29"/>
      <c r="J251" s="29"/>
      <c r="K251" s="29"/>
      <c r="L251" s="446">
        <v>1000</v>
      </c>
      <c r="M251" s="446"/>
      <c r="N251" s="446"/>
      <c r="O251" s="25"/>
    </row>
    <row r="252" spans="1:15" ht="15.75" x14ac:dyDescent="0.25">
      <c r="A252" s="29" t="s">
        <v>145</v>
      </c>
      <c r="B252" s="29"/>
      <c r="C252" s="29"/>
      <c r="D252" s="29" t="s">
        <v>432</v>
      </c>
      <c r="E252" s="29"/>
      <c r="F252" s="29"/>
      <c r="G252" s="29"/>
      <c r="H252" s="29"/>
      <c r="I252" s="29"/>
      <c r="J252" s="29"/>
      <c r="K252" s="29"/>
      <c r="L252" s="446">
        <v>1000</v>
      </c>
      <c r="M252" s="446"/>
      <c r="N252" s="446"/>
      <c r="O252" s="25"/>
    </row>
    <row r="253" spans="1:15" ht="15.75" x14ac:dyDescent="0.25">
      <c r="A253" s="29" t="s">
        <v>146</v>
      </c>
      <c r="B253" s="29"/>
      <c r="C253" s="29"/>
      <c r="D253" s="29" t="s">
        <v>433</v>
      </c>
      <c r="E253" s="29"/>
      <c r="F253" s="29"/>
      <c r="G253" s="29"/>
      <c r="H253" s="29"/>
      <c r="I253" s="29"/>
      <c r="J253" s="29"/>
      <c r="K253" s="29"/>
      <c r="L253" s="446">
        <v>8000</v>
      </c>
      <c r="M253" s="446"/>
      <c r="N253" s="446"/>
      <c r="O253" s="25"/>
    </row>
    <row r="254" spans="1:15" ht="15.75" x14ac:dyDescent="0.25">
      <c r="A254" s="28" t="s">
        <v>147</v>
      </c>
      <c r="B254" s="28"/>
      <c r="C254" s="28"/>
      <c r="D254" s="28" t="s">
        <v>434</v>
      </c>
      <c r="E254" s="28"/>
      <c r="F254" s="28"/>
      <c r="G254" s="28"/>
      <c r="H254" s="28"/>
      <c r="I254" s="28"/>
      <c r="J254" s="28"/>
      <c r="K254" s="28"/>
      <c r="L254" s="447">
        <f>SUM(L255:N260)</f>
        <v>70000</v>
      </c>
      <c r="M254" s="447"/>
      <c r="N254" s="447"/>
      <c r="O254" s="25"/>
    </row>
    <row r="255" spans="1:15" ht="15.75" x14ac:dyDescent="0.25">
      <c r="A255" s="29" t="s">
        <v>148</v>
      </c>
      <c r="B255" s="29"/>
      <c r="C255" s="29"/>
      <c r="D255" s="29" t="s">
        <v>435</v>
      </c>
      <c r="E255" s="29"/>
      <c r="F255" s="29"/>
      <c r="G255" s="29"/>
      <c r="H255" s="29"/>
      <c r="I255" s="29"/>
      <c r="J255" s="29"/>
      <c r="K255" s="29"/>
      <c r="L255" s="448">
        <v>70000</v>
      </c>
      <c r="M255" s="448"/>
      <c r="N255" s="448"/>
      <c r="O255" s="25"/>
    </row>
    <row r="256" spans="1:15" ht="15.75" x14ac:dyDescent="0.25">
      <c r="A256" s="29" t="s">
        <v>149</v>
      </c>
      <c r="B256" s="29"/>
      <c r="C256" s="29"/>
      <c r="D256" s="29" t="s">
        <v>436</v>
      </c>
      <c r="E256" s="29"/>
      <c r="F256" s="29"/>
      <c r="G256" s="29"/>
      <c r="H256" s="29"/>
      <c r="I256" s="29"/>
      <c r="J256" s="29"/>
      <c r="K256" s="29"/>
      <c r="L256" s="446"/>
      <c r="M256" s="446"/>
      <c r="N256" s="446"/>
      <c r="O256" s="25"/>
    </row>
    <row r="257" spans="1:15" ht="15.75" x14ac:dyDescent="0.25">
      <c r="A257" s="29" t="s">
        <v>150</v>
      </c>
      <c r="B257" s="29"/>
      <c r="C257" s="29"/>
      <c r="D257" s="29" t="s">
        <v>437</v>
      </c>
      <c r="E257" s="29"/>
      <c r="F257" s="29"/>
      <c r="G257" s="29"/>
      <c r="H257" s="29"/>
      <c r="I257" s="29"/>
      <c r="J257" s="29"/>
      <c r="K257" s="29"/>
      <c r="L257" s="446"/>
      <c r="M257" s="446"/>
      <c r="N257" s="446"/>
      <c r="O257" s="25"/>
    </row>
    <row r="258" spans="1:15" ht="15.75" x14ac:dyDescent="0.25">
      <c r="A258" s="29" t="s">
        <v>151</v>
      </c>
      <c r="B258" s="29"/>
      <c r="C258" s="29"/>
      <c r="D258" s="29" t="s">
        <v>438</v>
      </c>
      <c r="E258" s="29"/>
      <c r="F258" s="29"/>
      <c r="G258" s="29"/>
      <c r="H258" s="29"/>
      <c r="I258" s="29"/>
      <c r="J258" s="29"/>
      <c r="K258" s="29"/>
      <c r="L258" s="446"/>
      <c r="M258" s="446"/>
      <c r="N258" s="446"/>
      <c r="O258" s="25"/>
    </row>
    <row r="259" spans="1:15" ht="15.75" x14ac:dyDescent="0.25">
      <c r="A259" s="29" t="s">
        <v>152</v>
      </c>
      <c r="B259" s="29"/>
      <c r="C259" s="29"/>
      <c r="D259" s="29" t="s">
        <v>439</v>
      </c>
      <c r="E259" s="29"/>
      <c r="F259" s="29"/>
      <c r="G259" s="29"/>
      <c r="H259" s="29"/>
      <c r="I259" s="29"/>
      <c r="J259" s="29"/>
      <c r="K259" s="29"/>
      <c r="L259" s="446"/>
      <c r="M259" s="446"/>
      <c r="N259" s="446"/>
      <c r="O259" s="25"/>
    </row>
    <row r="260" spans="1:15" ht="15.75" x14ac:dyDescent="0.25">
      <c r="A260" s="29" t="s">
        <v>153</v>
      </c>
      <c r="B260" s="29"/>
      <c r="C260" s="29"/>
      <c r="D260" s="29" t="s">
        <v>440</v>
      </c>
      <c r="E260" s="29"/>
      <c r="F260" s="29"/>
      <c r="G260" s="29"/>
      <c r="H260" s="29"/>
      <c r="I260" s="29"/>
      <c r="J260" s="29"/>
      <c r="K260" s="29"/>
      <c r="L260" s="446"/>
      <c r="M260" s="446"/>
      <c r="N260" s="446"/>
      <c r="O260" s="25"/>
    </row>
    <row r="261" spans="1:15" ht="15.75" x14ac:dyDescent="0.25">
      <c r="A261" s="28" t="s">
        <v>154</v>
      </c>
      <c r="B261" s="28"/>
      <c r="C261" s="28"/>
      <c r="D261" s="28" t="s">
        <v>441</v>
      </c>
      <c r="E261" s="28"/>
      <c r="F261" s="28"/>
      <c r="G261" s="28"/>
      <c r="H261" s="28"/>
      <c r="I261" s="28"/>
      <c r="J261" s="28"/>
      <c r="K261" s="28"/>
      <c r="L261" s="447">
        <f>SUM(L262:N264)</f>
        <v>70000</v>
      </c>
      <c r="M261" s="447"/>
      <c r="N261" s="447"/>
      <c r="O261" s="25"/>
    </row>
    <row r="262" spans="1:15" ht="15.75" x14ac:dyDescent="0.25">
      <c r="A262" s="29" t="s">
        <v>155</v>
      </c>
      <c r="B262" s="29"/>
      <c r="C262" s="29"/>
      <c r="D262" s="29" t="s">
        <v>442</v>
      </c>
      <c r="E262" s="29"/>
      <c r="F262" s="29"/>
      <c r="G262" s="29"/>
      <c r="H262" s="29"/>
      <c r="I262" s="29"/>
      <c r="J262" s="29"/>
      <c r="K262" s="29"/>
      <c r="L262" s="448">
        <v>70000</v>
      </c>
      <c r="M262" s="448"/>
      <c r="N262" s="448"/>
      <c r="O262" s="25"/>
    </row>
    <row r="263" spans="1:15" ht="15.75" x14ac:dyDescent="0.25">
      <c r="A263" s="29" t="s">
        <v>156</v>
      </c>
      <c r="B263" s="29"/>
      <c r="C263" s="29"/>
      <c r="D263" s="29" t="s">
        <v>443</v>
      </c>
      <c r="E263" s="29"/>
      <c r="F263" s="29"/>
      <c r="G263" s="29"/>
      <c r="H263" s="29"/>
      <c r="I263" s="29"/>
      <c r="J263" s="29"/>
      <c r="K263" s="29"/>
      <c r="L263" s="446"/>
      <c r="M263" s="446"/>
      <c r="N263" s="446"/>
      <c r="O263" s="25"/>
    </row>
    <row r="264" spans="1:15" ht="15.75" x14ac:dyDescent="0.25">
      <c r="A264" s="29" t="s">
        <v>157</v>
      </c>
      <c r="B264" s="29"/>
      <c r="C264" s="29"/>
      <c r="D264" s="29" t="s">
        <v>444</v>
      </c>
      <c r="E264" s="29"/>
      <c r="F264" s="29"/>
      <c r="G264" s="29"/>
      <c r="H264" s="29"/>
      <c r="I264" s="29"/>
      <c r="J264" s="29"/>
      <c r="K264" s="29"/>
      <c r="L264" s="446"/>
      <c r="M264" s="446"/>
      <c r="N264" s="446"/>
      <c r="O264" s="25"/>
    </row>
    <row r="265" spans="1:15" ht="15.75" x14ac:dyDescent="0.25">
      <c r="A265" s="28" t="s">
        <v>158</v>
      </c>
      <c r="B265" s="28"/>
      <c r="C265" s="28"/>
      <c r="D265" s="28" t="s">
        <v>445</v>
      </c>
      <c r="E265" s="28"/>
      <c r="F265" s="28"/>
      <c r="G265" s="28"/>
      <c r="H265" s="28"/>
      <c r="I265" s="28"/>
      <c r="J265" s="28"/>
      <c r="K265" s="28"/>
      <c r="L265" s="447">
        <f>SUM(L266:N268)</f>
        <v>70000</v>
      </c>
      <c r="M265" s="447"/>
      <c r="N265" s="447"/>
      <c r="O265" s="25"/>
    </row>
    <row r="266" spans="1:15" ht="15.75" x14ac:dyDescent="0.25">
      <c r="A266" s="29" t="s">
        <v>159</v>
      </c>
      <c r="B266" s="29"/>
      <c r="C266" s="29"/>
      <c r="D266" s="29" t="s">
        <v>446</v>
      </c>
      <c r="E266" s="29"/>
      <c r="F266" s="29"/>
      <c r="G266" s="29"/>
      <c r="H266" s="29"/>
      <c r="I266" s="29"/>
      <c r="J266" s="29"/>
      <c r="K266" s="29"/>
      <c r="L266" s="448">
        <v>70000</v>
      </c>
      <c r="M266" s="448"/>
      <c r="N266" s="448"/>
      <c r="O266" s="25"/>
    </row>
    <row r="267" spans="1:15" ht="15.75" x14ac:dyDescent="0.25">
      <c r="A267" s="29" t="s">
        <v>160</v>
      </c>
      <c r="B267" s="29"/>
      <c r="C267" s="29"/>
      <c r="D267" s="29" t="s">
        <v>447</v>
      </c>
      <c r="E267" s="29"/>
      <c r="F267" s="29"/>
      <c r="G267" s="29"/>
      <c r="H267" s="29"/>
      <c r="I267" s="29"/>
      <c r="J267" s="29"/>
      <c r="K267" s="29"/>
      <c r="L267" s="446"/>
      <c r="M267" s="446"/>
      <c r="N267" s="446"/>
      <c r="O267" s="25"/>
    </row>
    <row r="268" spans="1:15" ht="15.75" x14ac:dyDescent="0.25">
      <c r="A268" s="29" t="s">
        <v>161</v>
      </c>
      <c r="B268" s="29"/>
      <c r="C268" s="29"/>
      <c r="D268" s="29" t="s">
        <v>448</v>
      </c>
      <c r="E268" s="29"/>
      <c r="F268" s="29"/>
      <c r="G268" s="29"/>
      <c r="H268" s="29"/>
      <c r="I268" s="29"/>
      <c r="J268" s="29"/>
      <c r="K268" s="29"/>
      <c r="L268" s="446"/>
      <c r="M268" s="446"/>
      <c r="N268" s="446"/>
      <c r="O268" s="25"/>
    </row>
    <row r="269" spans="1:15" ht="15.75" x14ac:dyDescent="0.25">
      <c r="A269" s="28" t="s">
        <v>162</v>
      </c>
      <c r="B269" s="28"/>
      <c r="C269" s="28"/>
      <c r="D269" s="28" t="s">
        <v>449</v>
      </c>
      <c r="E269" s="28"/>
      <c r="F269" s="28"/>
      <c r="G269" s="28"/>
      <c r="H269" s="28"/>
      <c r="I269" s="28"/>
      <c r="J269" s="28"/>
      <c r="K269" s="28"/>
      <c r="L269" s="447">
        <f>SUM(L270:N276)</f>
        <v>70000</v>
      </c>
      <c r="M269" s="447"/>
      <c r="N269" s="447"/>
      <c r="O269" s="25"/>
    </row>
    <row r="270" spans="1:15" ht="15.75" x14ac:dyDescent="0.25">
      <c r="A270" s="29" t="s">
        <v>163</v>
      </c>
      <c r="B270" s="29"/>
      <c r="C270" s="29"/>
      <c r="D270" s="29" t="s">
        <v>450</v>
      </c>
      <c r="E270" s="29"/>
      <c r="F270" s="29"/>
      <c r="G270" s="29"/>
      <c r="H270" s="29"/>
      <c r="I270" s="29"/>
      <c r="J270" s="29"/>
      <c r="K270" s="29"/>
      <c r="L270" s="448">
        <v>70000</v>
      </c>
      <c r="M270" s="448"/>
      <c r="N270" s="448"/>
      <c r="O270" s="25"/>
    </row>
    <row r="271" spans="1:15" ht="15.75" x14ac:dyDescent="0.25">
      <c r="A271" s="29" t="s">
        <v>164</v>
      </c>
      <c r="B271" s="29"/>
      <c r="C271" s="29"/>
      <c r="D271" s="29" t="s">
        <v>451</v>
      </c>
      <c r="E271" s="29"/>
      <c r="F271" s="29"/>
      <c r="G271" s="29"/>
      <c r="H271" s="29"/>
      <c r="I271" s="29"/>
      <c r="J271" s="29"/>
      <c r="K271" s="29"/>
      <c r="L271" s="446"/>
      <c r="M271" s="446"/>
      <c r="N271" s="446"/>
      <c r="O271" s="25"/>
    </row>
    <row r="272" spans="1:15" ht="15.75" x14ac:dyDescent="0.25">
      <c r="A272" s="29" t="s">
        <v>165</v>
      </c>
      <c r="B272" s="29"/>
      <c r="C272" s="29"/>
      <c r="D272" s="29" t="s">
        <v>452</v>
      </c>
      <c r="E272" s="29"/>
      <c r="F272" s="29"/>
      <c r="G272" s="29"/>
      <c r="H272" s="29"/>
      <c r="I272" s="29"/>
      <c r="J272" s="29"/>
      <c r="K272" s="29"/>
      <c r="L272" s="446"/>
      <c r="M272" s="446"/>
      <c r="N272" s="446"/>
      <c r="O272" s="25"/>
    </row>
    <row r="273" spans="1:15" ht="15.75" x14ac:dyDescent="0.25">
      <c r="A273" s="29" t="s">
        <v>166</v>
      </c>
      <c r="B273" s="29"/>
      <c r="C273" s="29"/>
      <c r="D273" s="29" t="s">
        <v>453</v>
      </c>
      <c r="E273" s="29"/>
      <c r="F273" s="29"/>
      <c r="G273" s="29"/>
      <c r="H273" s="29"/>
      <c r="I273" s="29"/>
      <c r="J273" s="29"/>
      <c r="K273" s="29"/>
      <c r="L273" s="446"/>
      <c r="M273" s="446"/>
      <c r="N273" s="446"/>
      <c r="O273" s="25"/>
    </row>
    <row r="274" spans="1:15" ht="15.75" x14ac:dyDescent="0.25">
      <c r="A274" s="29" t="s">
        <v>167</v>
      </c>
      <c r="B274" s="29"/>
      <c r="C274" s="29"/>
      <c r="D274" s="29" t="s">
        <v>454</v>
      </c>
      <c r="E274" s="29"/>
      <c r="F274" s="29"/>
      <c r="G274" s="29"/>
      <c r="H274" s="29"/>
      <c r="I274" s="29"/>
      <c r="J274" s="29"/>
      <c r="K274" s="29"/>
      <c r="L274" s="446"/>
      <c r="M274" s="446"/>
      <c r="N274" s="446"/>
      <c r="O274" s="25"/>
    </row>
    <row r="275" spans="1:15" ht="15.75" x14ac:dyDescent="0.25">
      <c r="A275" s="29" t="s">
        <v>168</v>
      </c>
      <c r="B275" s="29"/>
      <c r="C275" s="29"/>
      <c r="D275" s="29" t="s">
        <v>455</v>
      </c>
      <c r="E275" s="29"/>
      <c r="F275" s="29"/>
      <c r="G275" s="29"/>
      <c r="H275" s="29"/>
      <c r="I275" s="29"/>
      <c r="J275" s="29"/>
      <c r="K275" s="29"/>
      <c r="L275" s="446"/>
      <c r="M275" s="446"/>
      <c r="N275" s="446"/>
      <c r="O275" s="25"/>
    </row>
    <row r="276" spans="1:15" ht="15.75" x14ac:dyDescent="0.25">
      <c r="A276" s="29" t="s">
        <v>169</v>
      </c>
      <c r="B276" s="29"/>
      <c r="C276" s="29"/>
      <c r="D276" s="29" t="s">
        <v>456</v>
      </c>
      <c r="E276" s="29"/>
      <c r="F276" s="29"/>
      <c r="G276" s="29"/>
      <c r="H276" s="29"/>
      <c r="I276" s="29"/>
      <c r="J276" s="29"/>
      <c r="K276" s="29"/>
      <c r="L276" s="446"/>
      <c r="M276" s="446"/>
      <c r="N276" s="446"/>
      <c r="O276" s="25"/>
    </row>
    <row r="277" spans="1:15" ht="15.75" x14ac:dyDescent="0.25">
      <c r="A277" s="28" t="s">
        <v>170</v>
      </c>
      <c r="B277" s="28"/>
      <c r="C277" s="28"/>
      <c r="D277" s="28" t="s">
        <v>457</v>
      </c>
      <c r="E277" s="28"/>
      <c r="F277" s="28"/>
      <c r="G277" s="28"/>
      <c r="H277" s="28"/>
      <c r="I277" s="28"/>
      <c r="J277" s="28"/>
      <c r="K277" s="28"/>
      <c r="L277" s="447">
        <f>SUM(L278:N337)</f>
        <v>600000</v>
      </c>
      <c r="M277" s="447"/>
      <c r="N277" s="447"/>
      <c r="O277" s="25"/>
    </row>
    <row r="278" spans="1:15" ht="15.75" x14ac:dyDescent="0.25">
      <c r="A278" s="29" t="s">
        <v>171</v>
      </c>
      <c r="B278" s="29"/>
      <c r="C278" s="29"/>
      <c r="D278" s="29" t="s">
        <v>458</v>
      </c>
      <c r="E278" s="29"/>
      <c r="F278" s="29"/>
      <c r="G278" s="29"/>
      <c r="H278" s="29"/>
      <c r="I278" s="29"/>
      <c r="J278" s="29"/>
      <c r="K278" s="29"/>
      <c r="L278" s="448">
        <v>10000</v>
      </c>
      <c r="M278" s="448"/>
      <c r="N278" s="448"/>
      <c r="O278" s="25"/>
    </row>
    <row r="279" spans="1:15" ht="15.75" x14ac:dyDescent="0.25">
      <c r="A279" s="29" t="s">
        <v>172</v>
      </c>
      <c r="B279" s="29"/>
      <c r="C279" s="29"/>
      <c r="D279" s="29" t="s">
        <v>459</v>
      </c>
      <c r="E279" s="29"/>
      <c r="F279" s="29"/>
      <c r="G279" s="29"/>
      <c r="H279" s="29"/>
      <c r="I279" s="29"/>
      <c r="J279" s="29"/>
      <c r="K279" s="29"/>
      <c r="L279" s="446">
        <v>10000</v>
      </c>
      <c r="M279" s="446"/>
      <c r="N279" s="446"/>
      <c r="O279" s="25"/>
    </row>
    <row r="280" spans="1:15" ht="15.75" x14ac:dyDescent="0.25">
      <c r="A280" s="29" t="s">
        <v>173</v>
      </c>
      <c r="B280" s="29"/>
      <c r="C280" s="29"/>
      <c r="D280" s="29" t="s">
        <v>419</v>
      </c>
      <c r="E280" s="29"/>
      <c r="F280" s="29"/>
      <c r="G280" s="29"/>
      <c r="H280" s="29"/>
      <c r="I280" s="29"/>
      <c r="J280" s="29"/>
      <c r="K280" s="29"/>
      <c r="L280" s="446">
        <v>10000</v>
      </c>
      <c r="M280" s="446"/>
      <c r="N280" s="446"/>
      <c r="O280" s="25"/>
    </row>
    <row r="281" spans="1:15" ht="15.75" x14ac:dyDescent="0.25">
      <c r="A281" s="29" t="s">
        <v>174</v>
      </c>
      <c r="B281" s="29"/>
      <c r="C281" s="29"/>
      <c r="D281" s="29" t="s">
        <v>420</v>
      </c>
      <c r="E281" s="29"/>
      <c r="F281" s="29"/>
      <c r="G281" s="29"/>
      <c r="H281" s="29"/>
      <c r="I281" s="29"/>
      <c r="J281" s="29"/>
      <c r="K281" s="29"/>
      <c r="L281" s="446">
        <v>10000</v>
      </c>
      <c r="M281" s="446"/>
      <c r="N281" s="446"/>
      <c r="O281" s="25"/>
    </row>
    <row r="282" spans="1:15" ht="15.75" x14ac:dyDescent="0.25">
      <c r="A282" s="29" t="s">
        <v>175</v>
      </c>
      <c r="B282" s="29"/>
      <c r="C282" s="29"/>
      <c r="D282" s="29" t="s">
        <v>421</v>
      </c>
      <c r="E282" s="29"/>
      <c r="F282" s="29"/>
      <c r="G282" s="29"/>
      <c r="H282" s="29"/>
      <c r="I282" s="29"/>
      <c r="J282" s="29"/>
      <c r="K282" s="29"/>
      <c r="L282" s="446">
        <v>10000</v>
      </c>
      <c r="M282" s="446"/>
      <c r="N282" s="446"/>
      <c r="O282" s="25"/>
    </row>
    <row r="283" spans="1:15" ht="15.75" x14ac:dyDescent="0.25">
      <c r="A283" s="29" t="s">
        <v>176</v>
      </c>
      <c r="B283" s="29"/>
      <c r="C283" s="29"/>
      <c r="D283" s="29" t="s">
        <v>422</v>
      </c>
      <c r="E283" s="29"/>
      <c r="F283" s="29"/>
      <c r="G283" s="29"/>
      <c r="H283" s="29"/>
      <c r="I283" s="29"/>
      <c r="J283" s="29"/>
      <c r="K283" s="29"/>
      <c r="L283" s="446">
        <v>10000</v>
      </c>
      <c r="M283" s="446"/>
      <c r="N283" s="446"/>
      <c r="O283" s="25"/>
    </row>
    <row r="284" spans="1:15" ht="15.75" x14ac:dyDescent="0.25">
      <c r="A284" s="29" t="s">
        <v>177</v>
      </c>
      <c r="B284" s="29"/>
      <c r="C284" s="29"/>
      <c r="D284" s="29" t="s">
        <v>423</v>
      </c>
      <c r="E284" s="29"/>
      <c r="F284" s="29"/>
      <c r="G284" s="29"/>
      <c r="H284" s="29"/>
      <c r="I284" s="29"/>
      <c r="J284" s="29"/>
      <c r="K284" s="29"/>
      <c r="L284" s="446">
        <v>10000</v>
      </c>
      <c r="M284" s="446"/>
      <c r="N284" s="446"/>
      <c r="O284" s="25"/>
    </row>
    <row r="285" spans="1:15" ht="15.75" x14ac:dyDescent="0.25">
      <c r="A285" s="29" t="s">
        <v>178</v>
      </c>
      <c r="B285" s="29"/>
      <c r="C285" s="29"/>
      <c r="D285" s="29" t="s">
        <v>424</v>
      </c>
      <c r="E285" s="29"/>
      <c r="F285" s="29"/>
      <c r="G285" s="29"/>
      <c r="H285" s="29"/>
      <c r="I285" s="29"/>
      <c r="J285" s="29"/>
      <c r="K285" s="29"/>
      <c r="L285" s="446">
        <v>10000</v>
      </c>
      <c r="M285" s="446"/>
      <c r="N285" s="446"/>
      <c r="O285" s="25"/>
    </row>
    <row r="286" spans="1:15" ht="15.75" x14ac:dyDescent="0.25">
      <c r="A286" s="29" t="s">
        <v>179</v>
      </c>
      <c r="B286" s="29"/>
      <c r="C286" s="29"/>
      <c r="D286" s="29" t="s">
        <v>460</v>
      </c>
      <c r="E286" s="29"/>
      <c r="F286" s="29"/>
      <c r="G286" s="29"/>
      <c r="H286" s="29"/>
      <c r="I286" s="29"/>
      <c r="J286" s="29"/>
      <c r="K286" s="29"/>
      <c r="L286" s="446">
        <v>10000</v>
      </c>
      <c r="M286" s="446"/>
      <c r="N286" s="446"/>
      <c r="O286" s="25"/>
    </row>
    <row r="287" spans="1:15" ht="15.75" x14ac:dyDescent="0.25">
      <c r="A287" s="29" t="s">
        <v>180</v>
      </c>
      <c r="B287" s="29"/>
      <c r="C287" s="29"/>
      <c r="D287" s="29" t="s">
        <v>461</v>
      </c>
      <c r="E287" s="29"/>
      <c r="F287" s="29"/>
      <c r="G287" s="29"/>
      <c r="H287" s="29"/>
      <c r="I287" s="29"/>
      <c r="J287" s="29"/>
      <c r="K287" s="29"/>
      <c r="L287" s="446">
        <v>10000</v>
      </c>
      <c r="M287" s="446"/>
      <c r="N287" s="446"/>
      <c r="O287" s="25"/>
    </row>
    <row r="288" spans="1:15" ht="15.75" x14ac:dyDescent="0.25">
      <c r="A288" s="29" t="s">
        <v>181</v>
      </c>
      <c r="B288" s="29"/>
      <c r="C288" s="29"/>
      <c r="D288" s="29" t="s">
        <v>462</v>
      </c>
      <c r="E288" s="29"/>
      <c r="F288" s="29"/>
      <c r="G288" s="29"/>
      <c r="H288" s="29"/>
      <c r="I288" s="29"/>
      <c r="J288" s="29"/>
      <c r="K288" s="29"/>
      <c r="L288" s="446">
        <v>50000</v>
      </c>
      <c r="M288" s="446"/>
      <c r="N288" s="446"/>
      <c r="O288" s="25"/>
    </row>
    <row r="289" spans="1:15" ht="15.75" x14ac:dyDescent="0.25">
      <c r="A289" s="29" t="s">
        <v>182</v>
      </c>
      <c r="B289" s="29"/>
      <c r="C289" s="29"/>
      <c r="D289" s="29" t="s">
        <v>463</v>
      </c>
      <c r="E289" s="29"/>
      <c r="F289" s="29"/>
      <c r="G289" s="29"/>
      <c r="H289" s="29"/>
      <c r="I289" s="29"/>
      <c r="J289" s="29"/>
      <c r="K289" s="29"/>
      <c r="L289" s="446">
        <v>50000</v>
      </c>
      <c r="M289" s="446"/>
      <c r="N289" s="446"/>
      <c r="O289" s="25"/>
    </row>
    <row r="290" spans="1:15" ht="15.75" x14ac:dyDescent="0.25">
      <c r="A290" s="29" t="s">
        <v>183</v>
      </c>
      <c r="B290" s="29"/>
      <c r="C290" s="29"/>
      <c r="D290" s="29" t="s">
        <v>464</v>
      </c>
      <c r="E290" s="29"/>
      <c r="F290" s="29"/>
      <c r="G290" s="29"/>
      <c r="H290" s="29"/>
      <c r="I290" s="29"/>
      <c r="J290" s="29"/>
      <c r="K290" s="29"/>
      <c r="L290" s="446">
        <v>50000</v>
      </c>
      <c r="M290" s="446"/>
      <c r="N290" s="446"/>
      <c r="O290" s="25"/>
    </row>
    <row r="291" spans="1:15" ht="15.75" x14ac:dyDescent="0.25">
      <c r="A291" s="29" t="s">
        <v>184</v>
      </c>
      <c r="B291" s="29"/>
      <c r="C291" s="29"/>
      <c r="D291" s="29" t="s">
        <v>465</v>
      </c>
      <c r="E291" s="29"/>
      <c r="F291" s="29"/>
      <c r="G291" s="29"/>
      <c r="H291" s="29"/>
      <c r="I291" s="29"/>
      <c r="J291" s="29"/>
      <c r="K291" s="29"/>
      <c r="L291" s="446">
        <v>50000</v>
      </c>
      <c r="M291" s="446"/>
      <c r="N291" s="446"/>
      <c r="O291" s="25"/>
    </row>
    <row r="292" spans="1:15" ht="15.75" x14ac:dyDescent="0.25">
      <c r="A292" s="29" t="s">
        <v>185</v>
      </c>
      <c r="B292" s="29"/>
      <c r="C292" s="29"/>
      <c r="D292" s="29" t="s">
        <v>428</v>
      </c>
      <c r="E292" s="29"/>
      <c r="F292" s="29"/>
      <c r="G292" s="29"/>
      <c r="H292" s="29"/>
      <c r="I292" s="29"/>
      <c r="J292" s="29"/>
      <c r="K292" s="29"/>
      <c r="L292" s="446">
        <v>5000</v>
      </c>
      <c r="M292" s="446"/>
      <c r="N292" s="446"/>
      <c r="O292" s="25"/>
    </row>
    <row r="293" spans="1:15" ht="15.75" x14ac:dyDescent="0.25">
      <c r="A293" s="29" t="s">
        <v>186</v>
      </c>
      <c r="B293" s="29"/>
      <c r="C293" s="29"/>
      <c r="D293" s="29" t="s">
        <v>466</v>
      </c>
      <c r="E293" s="29"/>
      <c r="F293" s="29"/>
      <c r="G293" s="29"/>
      <c r="H293" s="29"/>
      <c r="I293" s="29"/>
      <c r="J293" s="29"/>
      <c r="K293" s="29"/>
      <c r="L293" s="446">
        <v>100000</v>
      </c>
      <c r="M293" s="446"/>
      <c r="N293" s="446"/>
      <c r="O293" s="25"/>
    </row>
    <row r="294" spans="1:15" ht="15.75" x14ac:dyDescent="0.25">
      <c r="A294" s="29" t="s">
        <v>187</v>
      </c>
      <c r="B294" s="29"/>
      <c r="C294" s="29"/>
      <c r="D294" s="29" t="s">
        <v>429</v>
      </c>
      <c r="E294" s="29"/>
      <c r="F294" s="29"/>
      <c r="G294" s="29"/>
      <c r="H294" s="29"/>
      <c r="I294" s="29"/>
      <c r="J294" s="29"/>
      <c r="K294" s="29"/>
      <c r="L294" s="446">
        <v>100000</v>
      </c>
      <c r="M294" s="446"/>
      <c r="N294" s="446"/>
      <c r="O294" s="25"/>
    </row>
    <row r="295" spans="1:15" ht="15.75" x14ac:dyDescent="0.25">
      <c r="A295" s="29" t="s">
        <v>188</v>
      </c>
      <c r="B295" s="29"/>
      <c r="C295" s="29"/>
      <c r="D295" s="29" t="s">
        <v>430</v>
      </c>
      <c r="E295" s="29"/>
      <c r="F295" s="29"/>
      <c r="G295" s="29"/>
      <c r="H295" s="29"/>
      <c r="I295" s="29"/>
      <c r="J295" s="29"/>
      <c r="K295" s="29"/>
      <c r="L295" s="446">
        <v>10000</v>
      </c>
      <c r="M295" s="446"/>
      <c r="N295" s="446"/>
      <c r="O295" s="25"/>
    </row>
    <row r="296" spans="1:15" ht="15.75" x14ac:dyDescent="0.25">
      <c r="A296" s="29" t="s">
        <v>189</v>
      </c>
      <c r="B296" s="29"/>
      <c r="C296" s="29"/>
      <c r="D296" s="29" t="s">
        <v>431</v>
      </c>
      <c r="E296" s="29"/>
      <c r="F296" s="29"/>
      <c r="G296" s="29"/>
      <c r="H296" s="29"/>
      <c r="I296" s="29"/>
      <c r="J296" s="29"/>
      <c r="K296" s="29"/>
      <c r="L296" s="446">
        <v>5000</v>
      </c>
      <c r="M296" s="446"/>
      <c r="N296" s="446"/>
      <c r="O296" s="25"/>
    </row>
    <row r="297" spans="1:15" ht="15.75" x14ac:dyDescent="0.25">
      <c r="A297" s="29" t="s">
        <v>190</v>
      </c>
      <c r="B297" s="29"/>
      <c r="C297" s="29"/>
      <c r="D297" s="29" t="s">
        <v>467</v>
      </c>
      <c r="E297" s="29"/>
      <c r="F297" s="29"/>
      <c r="G297" s="29"/>
      <c r="H297" s="29"/>
      <c r="I297" s="29"/>
      <c r="J297" s="29"/>
      <c r="K297" s="29"/>
      <c r="L297" s="446">
        <v>80000</v>
      </c>
      <c r="M297" s="446"/>
      <c r="N297" s="446"/>
      <c r="O297" s="25"/>
    </row>
    <row r="298" spans="1:15" ht="15.75" x14ac:dyDescent="0.25">
      <c r="A298" s="29" t="s">
        <v>191</v>
      </c>
      <c r="B298" s="29"/>
      <c r="C298" s="29"/>
      <c r="D298" s="29" t="s">
        <v>468</v>
      </c>
      <c r="E298" s="29"/>
      <c r="F298" s="29"/>
      <c r="G298" s="29"/>
      <c r="H298" s="29"/>
      <c r="I298" s="29"/>
      <c r="J298" s="29"/>
      <c r="K298" s="29"/>
      <c r="L298" s="446"/>
      <c r="M298" s="446"/>
      <c r="N298" s="446"/>
      <c r="O298" s="25"/>
    </row>
    <row r="299" spans="1:15" ht="15.75" x14ac:dyDescent="0.25">
      <c r="A299" s="29" t="s">
        <v>192</v>
      </c>
      <c r="B299" s="29"/>
      <c r="C299" s="29"/>
      <c r="D299" s="29" t="s">
        <v>469</v>
      </c>
      <c r="E299" s="29"/>
      <c r="F299" s="29"/>
      <c r="G299" s="29"/>
      <c r="H299" s="29"/>
      <c r="I299" s="29"/>
      <c r="J299" s="29"/>
      <c r="K299" s="29"/>
      <c r="L299" s="446"/>
      <c r="M299" s="446"/>
      <c r="N299" s="446"/>
      <c r="O299" s="25"/>
    </row>
    <row r="300" spans="1:15" ht="15.75" x14ac:dyDescent="0.25">
      <c r="A300" s="29" t="s">
        <v>193</v>
      </c>
      <c r="B300" s="29"/>
      <c r="C300" s="29"/>
      <c r="D300" s="29" t="s">
        <v>470</v>
      </c>
      <c r="E300" s="29"/>
      <c r="F300" s="29"/>
      <c r="G300" s="29"/>
      <c r="H300" s="29"/>
      <c r="I300" s="29"/>
      <c r="J300" s="29"/>
      <c r="K300" s="29"/>
      <c r="L300" s="446"/>
      <c r="M300" s="446"/>
      <c r="N300" s="446"/>
      <c r="O300" s="25"/>
    </row>
    <row r="301" spans="1:15" ht="15.75" x14ac:dyDescent="0.25">
      <c r="A301" s="29" t="s">
        <v>194</v>
      </c>
      <c r="B301" s="29"/>
      <c r="C301" s="29"/>
      <c r="D301" s="29" t="s">
        <v>471</v>
      </c>
      <c r="E301" s="29"/>
      <c r="F301" s="29"/>
      <c r="G301" s="29"/>
      <c r="H301" s="29"/>
      <c r="I301" s="29"/>
      <c r="J301" s="29"/>
      <c r="K301" s="29"/>
      <c r="L301" s="446"/>
      <c r="M301" s="446"/>
      <c r="N301" s="446"/>
      <c r="O301" s="25"/>
    </row>
    <row r="302" spans="1:15" ht="15.75" x14ac:dyDescent="0.25">
      <c r="A302" s="29" t="s">
        <v>195</v>
      </c>
      <c r="B302" s="29"/>
      <c r="C302" s="29"/>
      <c r="D302" s="29" t="s">
        <v>472</v>
      </c>
      <c r="E302" s="29"/>
      <c r="F302" s="29"/>
      <c r="G302" s="29"/>
      <c r="H302" s="29"/>
      <c r="I302" s="29"/>
      <c r="J302" s="29"/>
      <c r="K302" s="29"/>
      <c r="L302" s="446"/>
      <c r="M302" s="446"/>
      <c r="N302" s="446"/>
      <c r="O302" s="25"/>
    </row>
    <row r="303" spans="1:15" ht="15.75" x14ac:dyDescent="0.25">
      <c r="A303" s="29" t="s">
        <v>196</v>
      </c>
      <c r="B303" s="29"/>
      <c r="C303" s="29"/>
      <c r="D303" s="29" t="s">
        <v>473</v>
      </c>
      <c r="E303" s="29"/>
      <c r="F303" s="29"/>
      <c r="G303" s="29"/>
      <c r="H303" s="29"/>
      <c r="I303" s="29"/>
      <c r="J303" s="29"/>
      <c r="K303" s="29"/>
      <c r="L303" s="446"/>
      <c r="M303" s="446"/>
      <c r="N303" s="446"/>
      <c r="O303" s="25"/>
    </row>
    <row r="304" spans="1:15" ht="15.75" x14ac:dyDescent="0.25">
      <c r="A304" s="29" t="s">
        <v>197</v>
      </c>
      <c r="B304" s="29"/>
      <c r="C304" s="29"/>
      <c r="D304" s="29" t="s">
        <v>474</v>
      </c>
      <c r="E304" s="29"/>
      <c r="F304" s="29"/>
      <c r="G304" s="29"/>
      <c r="H304" s="29"/>
      <c r="I304" s="29"/>
      <c r="J304" s="29"/>
      <c r="K304" s="29"/>
      <c r="L304" s="446"/>
      <c r="M304" s="446"/>
      <c r="N304" s="446"/>
      <c r="O304" s="25"/>
    </row>
    <row r="305" spans="1:15" ht="15.75" x14ac:dyDescent="0.25">
      <c r="A305" s="29" t="s">
        <v>198</v>
      </c>
      <c r="B305" s="29"/>
      <c r="C305" s="29"/>
      <c r="D305" s="29" t="s">
        <v>475</v>
      </c>
      <c r="E305" s="29"/>
      <c r="F305" s="29"/>
      <c r="G305" s="29"/>
      <c r="H305" s="29"/>
      <c r="I305" s="29"/>
      <c r="J305" s="29"/>
      <c r="K305" s="29"/>
      <c r="L305" s="446"/>
      <c r="M305" s="446"/>
      <c r="N305" s="446"/>
      <c r="O305" s="25"/>
    </row>
    <row r="306" spans="1:15" ht="15.75" x14ac:dyDescent="0.25">
      <c r="A306" s="29" t="s">
        <v>199</v>
      </c>
      <c r="B306" s="29"/>
      <c r="C306" s="29"/>
      <c r="D306" s="29" t="s">
        <v>476</v>
      </c>
      <c r="E306" s="29"/>
      <c r="F306" s="29"/>
      <c r="G306" s="29"/>
      <c r="H306" s="29"/>
      <c r="I306" s="29"/>
      <c r="J306" s="29"/>
      <c r="K306" s="29"/>
      <c r="L306" s="446"/>
      <c r="M306" s="446"/>
      <c r="N306" s="446"/>
      <c r="O306" s="25"/>
    </row>
    <row r="307" spans="1:15" ht="15.75" x14ac:dyDescent="0.25">
      <c r="A307" s="29" t="s">
        <v>200</v>
      </c>
      <c r="B307" s="29"/>
      <c r="C307" s="29"/>
      <c r="D307" s="29" t="s">
        <v>477</v>
      </c>
      <c r="E307" s="29"/>
      <c r="F307" s="29"/>
      <c r="G307" s="29"/>
      <c r="H307" s="29"/>
      <c r="I307" s="29"/>
      <c r="J307" s="29"/>
      <c r="K307" s="29"/>
      <c r="L307" s="446"/>
      <c r="M307" s="446"/>
      <c r="N307" s="446"/>
      <c r="O307" s="25"/>
    </row>
    <row r="308" spans="1:15" ht="15.75" x14ac:dyDescent="0.25">
      <c r="A308" s="29" t="s">
        <v>201</v>
      </c>
      <c r="B308" s="29"/>
      <c r="C308" s="29"/>
      <c r="D308" s="29" t="s">
        <v>478</v>
      </c>
      <c r="E308" s="29"/>
      <c r="F308" s="29"/>
      <c r="G308" s="29"/>
      <c r="H308" s="29"/>
      <c r="I308" s="29"/>
      <c r="J308" s="29"/>
      <c r="K308" s="29"/>
      <c r="L308" s="446"/>
      <c r="M308" s="446"/>
      <c r="N308" s="446"/>
      <c r="O308" s="25"/>
    </row>
    <row r="309" spans="1:15" ht="15.75" x14ac:dyDescent="0.25">
      <c r="A309" s="29" t="s">
        <v>202</v>
      </c>
      <c r="B309" s="29"/>
      <c r="C309" s="29"/>
      <c r="D309" s="29" t="s">
        <v>479</v>
      </c>
      <c r="E309" s="29"/>
      <c r="F309" s="29"/>
      <c r="G309" s="29"/>
      <c r="H309" s="29"/>
      <c r="I309" s="29"/>
      <c r="J309" s="29"/>
      <c r="K309" s="29"/>
      <c r="L309" s="446"/>
      <c r="M309" s="446"/>
      <c r="N309" s="446"/>
      <c r="O309" s="25"/>
    </row>
    <row r="310" spans="1:15" ht="15.75" x14ac:dyDescent="0.25">
      <c r="A310" s="29" t="s">
        <v>203</v>
      </c>
      <c r="B310" s="29"/>
      <c r="C310" s="29"/>
      <c r="D310" s="29" t="s">
        <v>480</v>
      </c>
      <c r="E310" s="29"/>
      <c r="F310" s="29"/>
      <c r="G310" s="29"/>
      <c r="H310" s="29"/>
      <c r="I310" s="29"/>
      <c r="J310" s="29"/>
      <c r="K310" s="29"/>
      <c r="L310" s="446"/>
      <c r="M310" s="446"/>
      <c r="N310" s="446"/>
      <c r="O310" s="25"/>
    </row>
    <row r="311" spans="1:15" ht="15.75" x14ac:dyDescent="0.25">
      <c r="A311" s="29" t="s">
        <v>204</v>
      </c>
      <c r="B311" s="29"/>
      <c r="C311" s="29"/>
      <c r="D311" s="29" t="s">
        <v>481</v>
      </c>
      <c r="E311" s="29"/>
      <c r="F311" s="29"/>
      <c r="G311" s="29"/>
      <c r="H311" s="29"/>
      <c r="I311" s="29"/>
      <c r="J311" s="29"/>
      <c r="K311" s="29"/>
      <c r="L311" s="446"/>
      <c r="M311" s="446"/>
      <c r="N311" s="446"/>
      <c r="O311" s="25"/>
    </row>
    <row r="312" spans="1:15" ht="15.75" x14ac:dyDescent="0.25">
      <c r="A312" s="29" t="s">
        <v>205</v>
      </c>
      <c r="B312" s="29"/>
      <c r="C312" s="29"/>
      <c r="D312" s="29" t="s">
        <v>482</v>
      </c>
      <c r="E312" s="29"/>
      <c r="F312" s="29"/>
      <c r="G312" s="29"/>
      <c r="H312" s="29"/>
      <c r="I312" s="29"/>
      <c r="J312" s="29"/>
      <c r="K312" s="29"/>
      <c r="L312" s="446"/>
      <c r="M312" s="446"/>
      <c r="N312" s="446"/>
      <c r="O312" s="25"/>
    </row>
    <row r="313" spans="1:15" ht="15.75" x14ac:dyDescent="0.25">
      <c r="A313" s="29" t="s">
        <v>206</v>
      </c>
      <c r="B313" s="29"/>
      <c r="C313" s="29"/>
      <c r="D313" s="29" t="s">
        <v>483</v>
      </c>
      <c r="E313" s="29"/>
      <c r="F313" s="29"/>
      <c r="G313" s="29"/>
      <c r="H313" s="29"/>
      <c r="I313" s="29"/>
      <c r="J313" s="29"/>
      <c r="K313" s="29"/>
      <c r="L313" s="446"/>
      <c r="M313" s="446"/>
      <c r="N313" s="446"/>
      <c r="O313" s="25"/>
    </row>
    <row r="314" spans="1:15" ht="15.75" x14ac:dyDescent="0.25">
      <c r="A314" s="29" t="s">
        <v>207</v>
      </c>
      <c r="B314" s="29"/>
      <c r="C314" s="29"/>
      <c r="D314" s="29" t="s">
        <v>484</v>
      </c>
      <c r="E314" s="29"/>
      <c r="F314" s="29"/>
      <c r="G314" s="29"/>
      <c r="H314" s="29"/>
      <c r="I314" s="29"/>
      <c r="J314" s="29"/>
      <c r="K314" s="29"/>
      <c r="L314" s="446"/>
      <c r="M314" s="446"/>
      <c r="N314" s="446"/>
      <c r="O314" s="25"/>
    </row>
    <row r="315" spans="1:15" ht="15.75" x14ac:dyDescent="0.25">
      <c r="A315" s="29" t="s">
        <v>208</v>
      </c>
      <c r="B315" s="29"/>
      <c r="C315" s="29"/>
      <c r="D315" s="29" t="s">
        <v>485</v>
      </c>
      <c r="E315" s="29"/>
      <c r="F315" s="29"/>
      <c r="G315" s="29"/>
      <c r="H315" s="29"/>
      <c r="I315" s="29"/>
      <c r="J315" s="29"/>
      <c r="K315" s="29"/>
      <c r="L315" s="446"/>
      <c r="M315" s="446"/>
      <c r="N315" s="446"/>
      <c r="O315" s="25"/>
    </row>
    <row r="316" spans="1:15" ht="15.75" x14ac:dyDescent="0.25">
      <c r="A316" s="29" t="s">
        <v>209</v>
      </c>
      <c r="B316" s="29"/>
      <c r="C316" s="29"/>
      <c r="D316" s="29" t="s">
        <v>486</v>
      </c>
      <c r="E316" s="29"/>
      <c r="F316" s="29"/>
      <c r="G316" s="29"/>
      <c r="H316" s="29"/>
      <c r="I316" s="29"/>
      <c r="J316" s="29"/>
      <c r="K316" s="29"/>
      <c r="L316" s="446"/>
      <c r="M316" s="446"/>
      <c r="N316" s="446"/>
      <c r="O316" s="25"/>
    </row>
    <row r="317" spans="1:15" ht="15.75" x14ac:dyDescent="0.25">
      <c r="A317" s="29" t="s">
        <v>210</v>
      </c>
      <c r="B317" s="29"/>
      <c r="C317" s="29"/>
      <c r="D317" s="29" t="s">
        <v>487</v>
      </c>
      <c r="E317" s="29"/>
      <c r="F317" s="29"/>
      <c r="G317" s="29"/>
      <c r="H317" s="29"/>
      <c r="I317" s="29"/>
      <c r="J317" s="29"/>
      <c r="K317" s="29"/>
      <c r="L317" s="446"/>
      <c r="M317" s="446"/>
      <c r="N317" s="446"/>
      <c r="O317" s="25"/>
    </row>
    <row r="318" spans="1:15" ht="15.75" x14ac:dyDescent="0.25">
      <c r="A318" s="29" t="s">
        <v>211</v>
      </c>
      <c r="B318" s="29"/>
      <c r="C318" s="29"/>
      <c r="D318" s="29" t="s">
        <v>488</v>
      </c>
      <c r="E318" s="29"/>
      <c r="F318" s="29"/>
      <c r="G318" s="29"/>
      <c r="H318" s="29"/>
      <c r="I318" s="29"/>
      <c r="J318" s="29"/>
      <c r="K318" s="29"/>
      <c r="L318" s="446"/>
      <c r="M318" s="446"/>
      <c r="N318" s="446"/>
      <c r="O318" s="25"/>
    </row>
    <row r="319" spans="1:15" ht="15.75" x14ac:dyDescent="0.25">
      <c r="A319" s="29" t="s">
        <v>212</v>
      </c>
      <c r="B319" s="29"/>
      <c r="C319" s="29"/>
      <c r="D319" s="29" t="s">
        <v>489</v>
      </c>
      <c r="E319" s="29"/>
      <c r="F319" s="29"/>
      <c r="G319" s="29"/>
      <c r="H319" s="29"/>
      <c r="I319" s="29"/>
      <c r="J319" s="29"/>
      <c r="K319" s="29"/>
      <c r="L319" s="446"/>
      <c r="M319" s="446"/>
      <c r="N319" s="446"/>
      <c r="O319" s="25"/>
    </row>
    <row r="320" spans="1:15" ht="15.75" x14ac:dyDescent="0.25">
      <c r="A320" s="29" t="s">
        <v>213</v>
      </c>
      <c r="B320" s="29"/>
      <c r="C320" s="29"/>
      <c r="D320" s="29" t="s">
        <v>490</v>
      </c>
      <c r="E320" s="29"/>
      <c r="F320" s="29"/>
      <c r="G320" s="29"/>
      <c r="H320" s="29"/>
      <c r="I320" s="29"/>
      <c r="J320" s="29"/>
      <c r="K320" s="29"/>
      <c r="L320" s="446"/>
      <c r="M320" s="446"/>
      <c r="N320" s="446"/>
      <c r="O320" s="25"/>
    </row>
    <row r="321" spans="1:15" ht="15.75" x14ac:dyDescent="0.25">
      <c r="A321" s="29" t="s">
        <v>214</v>
      </c>
      <c r="B321" s="29"/>
      <c r="C321" s="29"/>
      <c r="D321" s="29" t="s">
        <v>491</v>
      </c>
      <c r="E321" s="29"/>
      <c r="F321" s="29"/>
      <c r="G321" s="29"/>
      <c r="H321" s="29"/>
      <c r="I321" s="29"/>
      <c r="J321" s="29"/>
      <c r="K321" s="29"/>
      <c r="L321" s="446"/>
      <c r="M321" s="446"/>
      <c r="N321" s="446"/>
      <c r="O321" s="25"/>
    </row>
    <row r="322" spans="1:15" ht="15.75" x14ac:dyDescent="0.25">
      <c r="A322" s="29" t="s">
        <v>215</v>
      </c>
      <c r="B322" s="29"/>
      <c r="C322" s="29"/>
      <c r="D322" s="29" t="s">
        <v>492</v>
      </c>
      <c r="E322" s="29"/>
      <c r="F322" s="29"/>
      <c r="G322" s="29"/>
      <c r="H322" s="29"/>
      <c r="I322" s="29"/>
      <c r="J322" s="29"/>
      <c r="K322" s="29"/>
      <c r="L322" s="446"/>
      <c r="M322" s="446"/>
      <c r="N322" s="446"/>
      <c r="O322" s="25"/>
    </row>
    <row r="323" spans="1:15" ht="15.75" x14ac:dyDescent="0.25">
      <c r="A323" s="29" t="s">
        <v>216</v>
      </c>
      <c r="B323" s="29"/>
      <c r="C323" s="29"/>
      <c r="D323" s="29" t="s">
        <v>493</v>
      </c>
      <c r="E323" s="29"/>
      <c r="F323" s="29"/>
      <c r="G323" s="29"/>
      <c r="H323" s="29"/>
      <c r="I323" s="29"/>
      <c r="J323" s="29"/>
      <c r="K323" s="29"/>
      <c r="L323" s="446"/>
      <c r="M323" s="446"/>
      <c r="N323" s="446"/>
      <c r="O323" s="25"/>
    </row>
    <row r="324" spans="1:15" ht="15.75" x14ac:dyDescent="0.25">
      <c r="A324" s="29" t="s">
        <v>217</v>
      </c>
      <c r="B324" s="29"/>
      <c r="C324" s="29"/>
      <c r="D324" s="29" t="s">
        <v>494</v>
      </c>
      <c r="E324" s="29"/>
      <c r="F324" s="29"/>
      <c r="G324" s="29"/>
      <c r="H324" s="29"/>
      <c r="I324" s="29"/>
      <c r="J324" s="29"/>
      <c r="K324" s="29"/>
      <c r="L324" s="446"/>
      <c r="M324" s="446"/>
      <c r="N324" s="446"/>
      <c r="O324" s="25"/>
    </row>
    <row r="325" spans="1:15" ht="15.75" x14ac:dyDescent="0.25">
      <c r="A325" s="29" t="s">
        <v>218</v>
      </c>
      <c r="B325" s="29"/>
      <c r="C325" s="29"/>
      <c r="D325" s="29" t="s">
        <v>495</v>
      </c>
      <c r="E325" s="29"/>
      <c r="F325" s="29"/>
      <c r="G325" s="29"/>
      <c r="H325" s="29"/>
      <c r="I325" s="29"/>
      <c r="J325" s="29"/>
      <c r="K325" s="29"/>
      <c r="L325" s="446"/>
      <c r="M325" s="446"/>
      <c r="N325" s="446"/>
      <c r="O325" s="25"/>
    </row>
    <row r="326" spans="1:15" ht="15.75" x14ac:dyDescent="0.25">
      <c r="A326" s="29" t="s">
        <v>219</v>
      </c>
      <c r="B326" s="29"/>
      <c r="C326" s="29"/>
      <c r="D326" s="29" t="s">
        <v>496</v>
      </c>
      <c r="E326" s="29"/>
      <c r="F326" s="29"/>
      <c r="G326" s="29"/>
      <c r="H326" s="29"/>
      <c r="I326" s="29"/>
      <c r="J326" s="29"/>
      <c r="K326" s="29"/>
      <c r="L326" s="446"/>
      <c r="M326" s="446"/>
      <c r="N326" s="446"/>
      <c r="O326" s="25"/>
    </row>
    <row r="327" spans="1:15" ht="15.75" x14ac:dyDescent="0.25">
      <c r="A327" s="29" t="s">
        <v>220</v>
      </c>
      <c r="B327" s="29"/>
      <c r="C327" s="29"/>
      <c r="D327" s="29" t="s">
        <v>497</v>
      </c>
      <c r="E327" s="29"/>
      <c r="F327" s="29"/>
      <c r="G327" s="29"/>
      <c r="H327" s="29"/>
      <c r="I327" s="29"/>
      <c r="J327" s="29"/>
      <c r="K327" s="29"/>
      <c r="L327" s="446"/>
      <c r="M327" s="446"/>
      <c r="N327" s="446"/>
      <c r="O327" s="25"/>
    </row>
    <row r="328" spans="1:15" ht="15.75" x14ac:dyDescent="0.25">
      <c r="A328" s="29" t="s">
        <v>221</v>
      </c>
      <c r="B328" s="29"/>
      <c r="C328" s="29"/>
      <c r="D328" s="29" t="s">
        <v>498</v>
      </c>
      <c r="E328" s="29"/>
      <c r="F328" s="29"/>
      <c r="G328" s="29"/>
      <c r="H328" s="29"/>
      <c r="I328" s="29"/>
      <c r="J328" s="29"/>
      <c r="K328" s="29"/>
      <c r="L328" s="446"/>
      <c r="M328" s="446"/>
      <c r="N328" s="446"/>
      <c r="O328" s="25"/>
    </row>
    <row r="329" spans="1:15" ht="15.75" x14ac:dyDescent="0.25">
      <c r="A329" s="29" t="s">
        <v>222</v>
      </c>
      <c r="B329" s="29"/>
      <c r="C329" s="29"/>
      <c r="D329" s="29" t="s">
        <v>499</v>
      </c>
      <c r="E329" s="29"/>
      <c r="F329" s="29"/>
      <c r="G329" s="29"/>
      <c r="H329" s="29"/>
      <c r="I329" s="29"/>
      <c r="J329" s="29"/>
      <c r="K329" s="29"/>
      <c r="L329" s="446"/>
      <c r="M329" s="446"/>
      <c r="N329" s="446"/>
      <c r="O329" s="25"/>
    </row>
    <row r="330" spans="1:15" ht="15.75" x14ac:dyDescent="0.25">
      <c r="A330" s="29" t="s">
        <v>223</v>
      </c>
      <c r="B330" s="29"/>
      <c r="C330" s="29"/>
      <c r="D330" s="29" t="s">
        <v>500</v>
      </c>
      <c r="E330" s="29"/>
      <c r="F330" s="29"/>
      <c r="G330" s="29"/>
      <c r="H330" s="29"/>
      <c r="I330" s="29"/>
      <c r="J330" s="29"/>
      <c r="K330" s="29"/>
      <c r="L330" s="446"/>
      <c r="M330" s="446"/>
      <c r="N330" s="446"/>
      <c r="O330" s="25"/>
    </row>
    <row r="331" spans="1:15" ht="15.75" x14ac:dyDescent="0.25">
      <c r="A331" s="29" t="s">
        <v>224</v>
      </c>
      <c r="B331" s="29"/>
      <c r="C331" s="29"/>
      <c r="D331" s="29" t="s">
        <v>501</v>
      </c>
      <c r="E331" s="29"/>
      <c r="F331" s="29"/>
      <c r="G331" s="29"/>
      <c r="H331" s="29"/>
      <c r="I331" s="29"/>
      <c r="J331" s="29"/>
      <c r="K331" s="29"/>
      <c r="L331" s="446"/>
      <c r="M331" s="446"/>
      <c r="N331" s="446"/>
      <c r="O331" s="25"/>
    </row>
    <row r="332" spans="1:15" ht="15.75" x14ac:dyDescent="0.25">
      <c r="A332" s="29" t="s">
        <v>225</v>
      </c>
      <c r="B332" s="29"/>
      <c r="C332" s="29"/>
      <c r="D332" s="29" t="s">
        <v>502</v>
      </c>
      <c r="E332" s="29"/>
      <c r="F332" s="29"/>
      <c r="G332" s="29"/>
      <c r="H332" s="29"/>
      <c r="I332" s="29"/>
      <c r="J332" s="29"/>
      <c r="K332" s="29"/>
      <c r="L332" s="446"/>
      <c r="M332" s="446"/>
      <c r="N332" s="446"/>
      <c r="O332" s="25"/>
    </row>
    <row r="333" spans="1:15" ht="15.75" x14ac:dyDescent="0.25">
      <c r="A333" s="29" t="s">
        <v>226</v>
      </c>
      <c r="B333" s="29"/>
      <c r="C333" s="29"/>
      <c r="D333" s="29" t="s">
        <v>503</v>
      </c>
      <c r="E333" s="29"/>
      <c r="F333" s="29"/>
      <c r="G333" s="29"/>
      <c r="H333" s="29"/>
      <c r="I333" s="29"/>
      <c r="J333" s="29"/>
      <c r="K333" s="29"/>
      <c r="L333" s="446"/>
      <c r="M333" s="446"/>
      <c r="N333" s="446"/>
      <c r="O333" s="25"/>
    </row>
    <row r="334" spans="1:15" ht="15.75" x14ac:dyDescent="0.25">
      <c r="A334" s="29" t="s">
        <v>227</v>
      </c>
      <c r="B334" s="29"/>
      <c r="C334" s="29"/>
      <c r="D334" s="29" t="s">
        <v>504</v>
      </c>
      <c r="E334" s="29"/>
      <c r="F334" s="29"/>
      <c r="G334" s="29"/>
      <c r="H334" s="29"/>
      <c r="I334" s="29"/>
      <c r="J334" s="29"/>
      <c r="K334" s="29"/>
      <c r="L334" s="446"/>
      <c r="M334" s="446"/>
      <c r="N334" s="446"/>
      <c r="O334" s="25"/>
    </row>
    <row r="335" spans="1:15" ht="15.75" x14ac:dyDescent="0.25">
      <c r="A335" s="29" t="s">
        <v>228</v>
      </c>
      <c r="B335" s="29"/>
      <c r="C335" s="29"/>
      <c r="D335" s="29" t="s">
        <v>505</v>
      </c>
      <c r="E335" s="29"/>
      <c r="F335" s="29"/>
      <c r="G335" s="29"/>
      <c r="H335" s="29"/>
      <c r="I335" s="29"/>
      <c r="J335" s="29"/>
      <c r="K335" s="29"/>
      <c r="L335" s="446"/>
      <c r="M335" s="446"/>
      <c r="N335" s="446"/>
      <c r="O335" s="25"/>
    </row>
    <row r="336" spans="1:15" ht="15.75" x14ac:dyDescent="0.25">
      <c r="A336" s="29" t="s">
        <v>229</v>
      </c>
      <c r="B336" s="29"/>
      <c r="C336" s="29"/>
      <c r="D336" s="29" t="s">
        <v>506</v>
      </c>
      <c r="E336" s="29"/>
      <c r="F336" s="29"/>
      <c r="G336" s="29"/>
      <c r="H336" s="29"/>
      <c r="I336" s="29"/>
      <c r="J336" s="29"/>
      <c r="K336" s="29"/>
      <c r="L336" s="446"/>
      <c r="M336" s="446"/>
      <c r="N336" s="446"/>
      <c r="O336" s="25"/>
    </row>
    <row r="337" spans="1:15" ht="15.75" x14ac:dyDescent="0.25">
      <c r="A337" s="29" t="s">
        <v>230</v>
      </c>
      <c r="B337" s="29"/>
      <c r="C337" s="29"/>
      <c r="D337" s="29" t="s">
        <v>507</v>
      </c>
      <c r="E337" s="29"/>
      <c r="F337" s="29"/>
      <c r="G337" s="29"/>
      <c r="H337" s="29"/>
      <c r="I337" s="29"/>
      <c r="J337" s="29"/>
      <c r="K337" s="29"/>
      <c r="L337" s="446"/>
      <c r="M337" s="446"/>
      <c r="N337" s="446"/>
      <c r="O337" s="25"/>
    </row>
    <row r="338" spans="1:15" ht="15.75" x14ac:dyDescent="0.25">
      <c r="A338" s="28" t="s">
        <v>231</v>
      </c>
      <c r="B338" s="28"/>
      <c r="C338" s="28"/>
      <c r="D338" s="28" t="s">
        <v>508</v>
      </c>
      <c r="E338" s="28"/>
      <c r="F338" s="28"/>
      <c r="G338" s="28"/>
      <c r="H338" s="28"/>
      <c r="I338" s="28"/>
      <c r="J338" s="28"/>
      <c r="K338" s="28"/>
      <c r="L338" s="447">
        <f>L339+L343</f>
        <v>300000</v>
      </c>
      <c r="M338" s="447"/>
      <c r="N338" s="447"/>
      <c r="O338" s="25"/>
    </row>
    <row r="339" spans="1:15" ht="15.75" x14ac:dyDescent="0.25">
      <c r="A339" s="28" t="s">
        <v>232</v>
      </c>
      <c r="B339" s="28"/>
      <c r="C339" s="28"/>
      <c r="D339" s="28" t="s">
        <v>509</v>
      </c>
      <c r="E339" s="28"/>
      <c r="F339" s="28"/>
      <c r="G339" s="28"/>
      <c r="H339" s="28"/>
      <c r="I339" s="28"/>
      <c r="J339" s="28"/>
      <c r="K339" s="28"/>
      <c r="L339" s="447">
        <f>SUM(L340:N342)</f>
        <v>0</v>
      </c>
      <c r="M339" s="447"/>
      <c r="N339" s="447"/>
      <c r="O339" s="25"/>
    </row>
    <row r="340" spans="1:15" ht="15.75" x14ac:dyDescent="0.25">
      <c r="A340" s="29" t="s">
        <v>233</v>
      </c>
      <c r="B340" s="29"/>
      <c r="C340" s="29"/>
      <c r="D340" s="29" t="s">
        <v>510</v>
      </c>
      <c r="E340" s="29"/>
      <c r="F340" s="29"/>
      <c r="G340" s="29"/>
      <c r="H340" s="29"/>
      <c r="I340" s="29"/>
      <c r="J340" s="29"/>
      <c r="K340" s="29"/>
      <c r="L340" s="448"/>
      <c r="M340" s="448"/>
      <c r="N340" s="448"/>
      <c r="O340" s="25"/>
    </row>
    <row r="341" spans="1:15" ht="15.75" x14ac:dyDescent="0.25">
      <c r="A341" s="29" t="s">
        <v>234</v>
      </c>
      <c r="B341" s="29"/>
      <c r="C341" s="29"/>
      <c r="D341" s="29" t="s">
        <v>511</v>
      </c>
      <c r="E341" s="29"/>
      <c r="F341" s="29"/>
      <c r="G341" s="29"/>
      <c r="H341" s="29"/>
      <c r="I341" s="29"/>
      <c r="J341" s="29"/>
      <c r="K341" s="29"/>
      <c r="L341" s="446"/>
      <c r="M341" s="446"/>
      <c r="N341" s="446"/>
      <c r="O341" s="25"/>
    </row>
    <row r="342" spans="1:15" ht="15.75" x14ac:dyDescent="0.25">
      <c r="A342" s="29" t="s">
        <v>235</v>
      </c>
      <c r="B342" s="29"/>
      <c r="C342" s="29"/>
      <c r="D342" s="29" t="s">
        <v>512</v>
      </c>
      <c r="E342" s="29"/>
      <c r="F342" s="29"/>
      <c r="G342" s="29"/>
      <c r="H342" s="29"/>
      <c r="I342" s="29"/>
      <c r="J342" s="29"/>
      <c r="K342" s="29"/>
      <c r="L342" s="446"/>
      <c r="M342" s="446"/>
      <c r="N342" s="446"/>
      <c r="O342" s="25"/>
    </row>
    <row r="343" spans="1:15" ht="15.75" x14ac:dyDescent="0.25">
      <c r="A343" s="28" t="s">
        <v>236</v>
      </c>
      <c r="B343" s="28"/>
      <c r="C343" s="28"/>
      <c r="D343" s="28" t="s">
        <v>513</v>
      </c>
      <c r="E343" s="28"/>
      <c r="F343" s="28"/>
      <c r="G343" s="28"/>
      <c r="H343" s="28"/>
      <c r="I343" s="28"/>
      <c r="J343" s="28"/>
      <c r="K343" s="28"/>
      <c r="L343" s="447">
        <f>SUM(L344:N346)</f>
        <v>300000</v>
      </c>
      <c r="M343" s="447"/>
      <c r="N343" s="447"/>
      <c r="O343" s="25"/>
    </row>
    <row r="344" spans="1:15" ht="15.75" x14ac:dyDescent="0.25">
      <c r="A344" s="29" t="s">
        <v>237</v>
      </c>
      <c r="B344" s="29"/>
      <c r="C344" s="29"/>
      <c r="D344" s="29" t="s">
        <v>514</v>
      </c>
      <c r="E344" s="29"/>
      <c r="F344" s="29"/>
      <c r="G344" s="29"/>
      <c r="H344" s="29"/>
      <c r="I344" s="29"/>
      <c r="J344" s="29"/>
      <c r="K344" s="29"/>
      <c r="L344" s="448">
        <v>150000</v>
      </c>
      <c r="M344" s="448"/>
      <c r="N344" s="448"/>
      <c r="O344" s="25"/>
    </row>
    <row r="345" spans="1:15" ht="15.75" x14ac:dyDescent="0.25">
      <c r="A345" s="29" t="s">
        <v>238</v>
      </c>
      <c r="B345" s="29"/>
      <c r="C345" s="29"/>
      <c r="D345" s="29" t="s">
        <v>515</v>
      </c>
      <c r="E345" s="29"/>
      <c r="F345" s="29"/>
      <c r="G345" s="29"/>
      <c r="H345" s="29"/>
      <c r="I345" s="29"/>
      <c r="J345" s="29"/>
      <c r="K345" s="29"/>
      <c r="L345" s="446">
        <v>100000</v>
      </c>
      <c r="M345" s="446"/>
      <c r="N345" s="446"/>
      <c r="O345" s="25"/>
    </row>
    <row r="346" spans="1:15" ht="15.75" x14ac:dyDescent="0.25">
      <c r="A346" s="29" t="s">
        <v>239</v>
      </c>
      <c r="B346" s="29"/>
      <c r="C346" s="29"/>
      <c r="D346" s="29" t="s">
        <v>516</v>
      </c>
      <c r="E346" s="29"/>
      <c r="F346" s="29"/>
      <c r="G346" s="29"/>
      <c r="H346" s="29"/>
      <c r="I346" s="29"/>
      <c r="J346" s="29"/>
      <c r="K346" s="29"/>
      <c r="L346" s="446">
        <v>50000</v>
      </c>
      <c r="M346" s="446"/>
      <c r="N346" s="446"/>
      <c r="O346" s="25"/>
    </row>
    <row r="347" spans="1:15" ht="15.75" x14ac:dyDescent="0.25">
      <c r="A347" s="28" t="s">
        <v>240</v>
      </c>
      <c r="B347" s="28"/>
      <c r="C347" s="28"/>
      <c r="D347" s="28" t="s">
        <v>517</v>
      </c>
      <c r="E347" s="28"/>
      <c r="F347" s="28"/>
      <c r="G347" s="28"/>
      <c r="H347" s="28"/>
      <c r="I347" s="28"/>
      <c r="J347" s="28"/>
      <c r="K347" s="28"/>
      <c r="L347" s="447">
        <f>SUM(L348:N362)</f>
        <v>0</v>
      </c>
      <c r="M347" s="447"/>
      <c r="N347" s="447"/>
      <c r="O347" s="25"/>
    </row>
    <row r="348" spans="1:15" ht="15.75" x14ac:dyDescent="0.25">
      <c r="A348" s="29" t="s">
        <v>241</v>
      </c>
      <c r="B348" s="29"/>
      <c r="C348" s="29"/>
      <c r="D348" s="29" t="s">
        <v>518</v>
      </c>
      <c r="E348" s="29"/>
      <c r="F348" s="29"/>
      <c r="G348" s="29"/>
      <c r="H348" s="29"/>
      <c r="I348" s="29"/>
      <c r="J348" s="29"/>
      <c r="K348" s="29"/>
      <c r="L348" s="448"/>
      <c r="M348" s="448"/>
      <c r="N348" s="448"/>
      <c r="O348" s="25"/>
    </row>
    <row r="349" spans="1:15" ht="15.75" x14ac:dyDescent="0.25">
      <c r="A349" s="29" t="s">
        <v>242</v>
      </c>
      <c r="B349" s="29"/>
      <c r="C349" s="29"/>
      <c r="D349" s="29" t="s">
        <v>519</v>
      </c>
      <c r="E349" s="29"/>
      <c r="F349" s="29"/>
      <c r="G349" s="29"/>
      <c r="H349" s="29"/>
      <c r="I349" s="29"/>
      <c r="J349" s="29"/>
      <c r="K349" s="29"/>
      <c r="L349" s="446"/>
      <c r="M349" s="446"/>
      <c r="N349" s="446"/>
      <c r="O349" s="25"/>
    </row>
    <row r="350" spans="1:15" ht="15.75" x14ac:dyDescent="0.25">
      <c r="A350" s="29" t="s">
        <v>243</v>
      </c>
      <c r="B350" s="29"/>
      <c r="C350" s="29"/>
      <c r="D350" s="29" t="s">
        <v>520</v>
      </c>
      <c r="E350" s="29"/>
      <c r="F350" s="29"/>
      <c r="G350" s="29"/>
      <c r="H350" s="29"/>
      <c r="I350" s="29"/>
      <c r="J350" s="29"/>
      <c r="K350" s="29"/>
      <c r="L350" s="446"/>
      <c r="M350" s="446"/>
      <c r="N350" s="446"/>
      <c r="O350" s="25"/>
    </row>
    <row r="351" spans="1:15" ht="15.75" x14ac:dyDescent="0.25">
      <c r="A351" s="29" t="s">
        <v>244</v>
      </c>
      <c r="B351" s="29"/>
      <c r="C351" s="29"/>
      <c r="D351" s="29" t="s">
        <v>521</v>
      </c>
      <c r="E351" s="29"/>
      <c r="F351" s="29"/>
      <c r="G351" s="29"/>
      <c r="H351" s="29"/>
      <c r="I351" s="29"/>
      <c r="J351" s="29"/>
      <c r="K351" s="29"/>
      <c r="L351" s="446"/>
      <c r="M351" s="446"/>
      <c r="N351" s="446"/>
      <c r="O351" s="25"/>
    </row>
    <row r="352" spans="1:15" ht="15.75" x14ac:dyDescent="0.25">
      <c r="A352" s="29" t="s">
        <v>245</v>
      </c>
      <c r="B352" s="29"/>
      <c r="C352" s="29"/>
      <c r="D352" s="29" t="s">
        <v>522</v>
      </c>
      <c r="E352" s="29"/>
      <c r="F352" s="29"/>
      <c r="G352" s="29"/>
      <c r="H352" s="29"/>
      <c r="I352" s="29"/>
      <c r="J352" s="29"/>
      <c r="K352" s="29"/>
      <c r="L352" s="446"/>
      <c r="M352" s="446"/>
      <c r="N352" s="446"/>
      <c r="O352" s="25"/>
    </row>
    <row r="353" spans="1:15" ht="15.75" x14ac:dyDescent="0.25">
      <c r="A353" s="29" t="s">
        <v>246</v>
      </c>
      <c r="B353" s="29"/>
      <c r="C353" s="29"/>
      <c r="D353" s="29" t="s">
        <v>523</v>
      </c>
      <c r="E353" s="29"/>
      <c r="F353" s="29"/>
      <c r="G353" s="29"/>
      <c r="H353" s="29"/>
      <c r="I353" s="29"/>
      <c r="J353" s="29"/>
      <c r="K353" s="29"/>
      <c r="L353" s="446"/>
      <c r="M353" s="446"/>
      <c r="N353" s="446"/>
      <c r="O353" s="25"/>
    </row>
    <row r="354" spans="1:15" ht="15.75" x14ac:dyDescent="0.25">
      <c r="A354" s="29" t="s">
        <v>247</v>
      </c>
      <c r="B354" s="29"/>
      <c r="C354" s="29"/>
      <c r="D354" s="29" t="s">
        <v>524</v>
      </c>
      <c r="E354" s="29"/>
      <c r="F354" s="29"/>
      <c r="G354" s="29"/>
      <c r="H354" s="29"/>
      <c r="I354" s="29"/>
      <c r="J354" s="29"/>
      <c r="K354" s="29"/>
      <c r="L354" s="446"/>
      <c r="M354" s="446"/>
      <c r="N354" s="446"/>
      <c r="O354" s="25"/>
    </row>
    <row r="355" spans="1:15" ht="15.75" x14ac:dyDescent="0.25">
      <c r="A355" s="29" t="s">
        <v>248</v>
      </c>
      <c r="B355" s="29"/>
      <c r="C355" s="29"/>
      <c r="D355" s="29" t="s">
        <v>525</v>
      </c>
      <c r="E355" s="29"/>
      <c r="F355" s="29"/>
      <c r="G355" s="29"/>
      <c r="H355" s="29"/>
      <c r="I355" s="29"/>
      <c r="J355" s="29"/>
      <c r="K355" s="29"/>
      <c r="L355" s="446"/>
      <c r="M355" s="446"/>
      <c r="N355" s="446"/>
      <c r="O355" s="25"/>
    </row>
    <row r="356" spans="1:15" ht="15.75" x14ac:dyDescent="0.25">
      <c r="A356" s="29" t="s">
        <v>249</v>
      </c>
      <c r="B356" s="29"/>
      <c r="C356" s="29"/>
      <c r="D356" s="29" t="s">
        <v>526</v>
      </c>
      <c r="E356" s="29"/>
      <c r="F356" s="29"/>
      <c r="G356" s="29"/>
      <c r="H356" s="29"/>
      <c r="I356" s="29"/>
      <c r="J356" s="29"/>
      <c r="K356" s="29"/>
      <c r="L356" s="446"/>
      <c r="M356" s="446"/>
      <c r="N356" s="446"/>
      <c r="O356" s="25"/>
    </row>
    <row r="357" spans="1:15" ht="15.75" x14ac:dyDescent="0.25">
      <c r="A357" s="29" t="s">
        <v>250</v>
      </c>
      <c r="B357" s="29"/>
      <c r="C357" s="29"/>
      <c r="D357" s="29" t="s">
        <v>527</v>
      </c>
      <c r="E357" s="29"/>
      <c r="F357" s="29"/>
      <c r="G357" s="29"/>
      <c r="H357" s="29"/>
      <c r="I357" s="29"/>
      <c r="J357" s="29"/>
      <c r="K357" s="29"/>
      <c r="L357" s="446"/>
      <c r="M357" s="446"/>
      <c r="N357" s="446"/>
      <c r="O357" s="25"/>
    </row>
    <row r="358" spans="1:15" ht="15.75" x14ac:dyDescent="0.25">
      <c r="A358" s="29" t="s">
        <v>251</v>
      </c>
      <c r="B358" s="29"/>
      <c r="C358" s="29"/>
      <c r="D358" s="29" t="s">
        <v>528</v>
      </c>
      <c r="E358" s="29"/>
      <c r="F358" s="29"/>
      <c r="G358" s="29"/>
      <c r="H358" s="29"/>
      <c r="I358" s="29"/>
      <c r="J358" s="29"/>
      <c r="K358" s="29"/>
      <c r="L358" s="446"/>
      <c r="M358" s="446"/>
      <c r="N358" s="446"/>
      <c r="O358" s="25"/>
    </row>
    <row r="359" spans="1:15" ht="15.75" x14ac:dyDescent="0.25">
      <c r="A359" s="29" t="s">
        <v>252</v>
      </c>
      <c r="B359" s="29"/>
      <c r="C359" s="29"/>
      <c r="D359" s="29" t="s">
        <v>529</v>
      </c>
      <c r="E359" s="29"/>
      <c r="F359" s="29"/>
      <c r="G359" s="29"/>
      <c r="H359" s="29"/>
      <c r="I359" s="29"/>
      <c r="J359" s="29"/>
      <c r="K359" s="29"/>
      <c r="L359" s="446"/>
      <c r="M359" s="446"/>
      <c r="N359" s="446"/>
      <c r="O359" s="25"/>
    </row>
    <row r="360" spans="1:15" ht="15.75" x14ac:dyDescent="0.25">
      <c r="A360" s="29" t="s">
        <v>253</v>
      </c>
      <c r="B360" s="29"/>
      <c r="C360" s="29"/>
      <c r="D360" s="29" t="s">
        <v>530</v>
      </c>
      <c r="E360" s="29"/>
      <c r="F360" s="29"/>
      <c r="G360" s="29"/>
      <c r="H360" s="29"/>
      <c r="I360" s="29"/>
      <c r="J360" s="29"/>
      <c r="K360" s="29"/>
      <c r="L360" s="446"/>
      <c r="M360" s="446"/>
      <c r="N360" s="446"/>
      <c r="O360" s="25"/>
    </row>
    <row r="361" spans="1:15" ht="15.75" x14ac:dyDescent="0.25">
      <c r="A361" s="29" t="s">
        <v>254</v>
      </c>
      <c r="B361" s="29"/>
      <c r="C361" s="29"/>
      <c r="D361" s="29" t="s">
        <v>531</v>
      </c>
      <c r="E361" s="29"/>
      <c r="F361" s="29"/>
      <c r="G361" s="29"/>
      <c r="H361" s="29"/>
      <c r="I361" s="29"/>
      <c r="J361" s="29"/>
      <c r="K361" s="29"/>
      <c r="L361" s="446"/>
      <c r="M361" s="446"/>
      <c r="N361" s="446"/>
      <c r="O361" s="25"/>
    </row>
    <row r="362" spans="1:15" ht="15.75" x14ac:dyDescent="0.25">
      <c r="A362" s="29" t="s">
        <v>255</v>
      </c>
      <c r="B362" s="29"/>
      <c r="C362" s="29"/>
      <c r="D362" s="29" t="s">
        <v>532</v>
      </c>
      <c r="E362" s="29"/>
      <c r="F362" s="29"/>
      <c r="G362" s="29"/>
      <c r="H362" s="29"/>
      <c r="I362" s="29"/>
      <c r="J362" s="29"/>
      <c r="K362" s="29"/>
      <c r="L362" s="446"/>
      <c r="M362" s="446"/>
      <c r="N362" s="446"/>
      <c r="O362" s="25"/>
    </row>
    <row r="363" spans="1:15" ht="15.75" x14ac:dyDescent="0.25">
      <c r="A363" s="28" t="s">
        <v>256</v>
      </c>
      <c r="B363" s="28"/>
      <c r="C363" s="28"/>
      <c r="D363" s="28" t="s">
        <v>533</v>
      </c>
      <c r="E363" s="28"/>
      <c r="F363" s="28"/>
      <c r="G363" s="28"/>
      <c r="H363" s="28"/>
      <c r="I363" s="28"/>
      <c r="J363" s="28"/>
      <c r="K363" s="28"/>
      <c r="L363" s="447">
        <f>SUM(L364:N365)</f>
        <v>0</v>
      </c>
      <c r="M363" s="447"/>
      <c r="N363" s="447"/>
      <c r="O363" s="25"/>
    </row>
    <row r="364" spans="1:15" ht="15.75" x14ac:dyDescent="0.25">
      <c r="A364" s="29" t="s">
        <v>257</v>
      </c>
      <c r="B364" s="29"/>
      <c r="C364" s="29"/>
      <c r="D364" s="29" t="s">
        <v>534</v>
      </c>
      <c r="E364" s="29"/>
      <c r="F364" s="29"/>
      <c r="G364" s="29"/>
      <c r="H364" s="29"/>
      <c r="I364" s="29"/>
      <c r="J364" s="29"/>
      <c r="K364" s="29"/>
      <c r="L364" s="448"/>
      <c r="M364" s="448"/>
      <c r="N364" s="448"/>
      <c r="O364" s="25"/>
    </row>
    <row r="365" spans="1:15" ht="15.75" x14ac:dyDescent="0.25">
      <c r="A365" s="29" t="s">
        <v>258</v>
      </c>
      <c r="B365" s="29"/>
      <c r="C365" s="29"/>
      <c r="D365" s="29" t="s">
        <v>535</v>
      </c>
      <c r="E365" s="29"/>
      <c r="F365" s="29"/>
      <c r="G365" s="29"/>
      <c r="H365" s="29"/>
      <c r="I365" s="29"/>
      <c r="J365" s="29"/>
      <c r="K365" s="29"/>
      <c r="L365" s="446"/>
      <c r="M365" s="446"/>
      <c r="N365" s="446"/>
      <c r="O365" s="25"/>
    </row>
    <row r="366" spans="1:15" ht="15.75" x14ac:dyDescent="0.25">
      <c r="A366" s="28" t="s">
        <v>259</v>
      </c>
      <c r="B366" s="28"/>
      <c r="C366" s="28"/>
      <c r="D366" s="28" t="s">
        <v>536</v>
      </c>
      <c r="E366" s="28"/>
      <c r="F366" s="28"/>
      <c r="G366" s="28"/>
      <c r="H366" s="28"/>
      <c r="I366" s="28"/>
      <c r="J366" s="28"/>
      <c r="K366" s="28"/>
      <c r="L366" s="447">
        <f>L367</f>
        <v>0</v>
      </c>
      <c r="M366" s="447"/>
      <c r="N366" s="447"/>
      <c r="O366" s="25"/>
    </row>
    <row r="367" spans="1:15" ht="15.75" x14ac:dyDescent="0.25">
      <c r="A367" s="28" t="s">
        <v>260</v>
      </c>
      <c r="B367" s="28"/>
      <c r="C367" s="28"/>
      <c r="D367" s="28" t="s">
        <v>537</v>
      </c>
      <c r="E367" s="28"/>
      <c r="F367" s="28"/>
      <c r="G367" s="28"/>
      <c r="H367" s="28"/>
      <c r="I367" s="28"/>
      <c r="J367" s="28"/>
      <c r="K367" s="28"/>
      <c r="L367" s="447">
        <f>SUM(L368:N374)</f>
        <v>0</v>
      </c>
      <c r="M367" s="447"/>
      <c r="N367" s="447"/>
      <c r="O367" s="25"/>
    </row>
    <row r="368" spans="1:15" ht="15.75" x14ac:dyDescent="0.25">
      <c r="A368" s="29" t="s">
        <v>261</v>
      </c>
      <c r="B368" s="29"/>
      <c r="C368" s="29"/>
      <c r="D368" s="29" t="s">
        <v>538</v>
      </c>
      <c r="E368" s="29"/>
      <c r="F368" s="29"/>
      <c r="G368" s="29"/>
      <c r="H368" s="29"/>
      <c r="I368" s="29"/>
      <c r="J368" s="29"/>
      <c r="K368" s="29"/>
      <c r="L368" s="448"/>
      <c r="M368" s="448"/>
      <c r="N368" s="448"/>
      <c r="O368" s="25"/>
    </row>
    <row r="369" spans="1:15" ht="15.75" x14ac:dyDescent="0.25">
      <c r="A369" s="29" t="s">
        <v>262</v>
      </c>
      <c r="B369" s="29"/>
      <c r="C369" s="29"/>
      <c r="D369" s="29" t="s">
        <v>539</v>
      </c>
      <c r="E369" s="29"/>
      <c r="F369" s="29"/>
      <c r="G369" s="29"/>
      <c r="H369" s="29"/>
      <c r="I369" s="29"/>
      <c r="J369" s="29"/>
      <c r="K369" s="29"/>
      <c r="L369" s="446"/>
      <c r="M369" s="446"/>
      <c r="N369" s="446"/>
      <c r="O369" s="25"/>
    </row>
    <row r="370" spans="1:15" ht="15.75" x14ac:dyDescent="0.25">
      <c r="A370" s="29" t="s">
        <v>263</v>
      </c>
      <c r="B370" s="29"/>
      <c r="C370" s="29"/>
      <c r="D370" s="29" t="s">
        <v>540</v>
      </c>
      <c r="E370" s="29"/>
      <c r="F370" s="29"/>
      <c r="G370" s="29"/>
      <c r="H370" s="29"/>
      <c r="I370" s="29"/>
      <c r="J370" s="29"/>
      <c r="K370" s="29"/>
      <c r="L370" s="446"/>
      <c r="M370" s="446"/>
      <c r="N370" s="446"/>
      <c r="O370" s="25"/>
    </row>
    <row r="371" spans="1:15" ht="15.75" x14ac:dyDescent="0.25">
      <c r="A371" s="29" t="s">
        <v>264</v>
      </c>
      <c r="B371" s="29"/>
      <c r="C371" s="29"/>
      <c r="D371" s="29" t="s">
        <v>541</v>
      </c>
      <c r="E371" s="29"/>
      <c r="F371" s="29"/>
      <c r="G371" s="29"/>
      <c r="H371" s="29"/>
      <c r="I371" s="29"/>
      <c r="J371" s="29"/>
      <c r="K371" s="29"/>
      <c r="L371" s="446"/>
      <c r="M371" s="446"/>
      <c r="N371" s="446"/>
      <c r="O371" s="25"/>
    </row>
    <row r="372" spans="1:15" ht="15.75" x14ac:dyDescent="0.25">
      <c r="A372" s="29" t="s">
        <v>265</v>
      </c>
      <c r="B372" s="29"/>
      <c r="C372" s="29"/>
      <c r="D372" s="29" t="s">
        <v>542</v>
      </c>
      <c r="E372" s="29"/>
      <c r="F372" s="29"/>
      <c r="G372" s="29"/>
      <c r="H372" s="29"/>
      <c r="I372" s="29"/>
      <c r="J372" s="29"/>
      <c r="K372" s="29"/>
      <c r="L372" s="446"/>
      <c r="M372" s="446"/>
      <c r="N372" s="446"/>
      <c r="O372" s="25"/>
    </row>
    <row r="373" spans="1:15" ht="15.75" x14ac:dyDescent="0.25">
      <c r="A373" s="29" t="s">
        <v>266</v>
      </c>
      <c r="B373" s="29"/>
      <c r="C373" s="29"/>
      <c r="D373" s="29" t="s">
        <v>543</v>
      </c>
      <c r="E373" s="29"/>
      <c r="F373" s="29"/>
      <c r="G373" s="29"/>
      <c r="H373" s="29"/>
      <c r="I373" s="29"/>
      <c r="J373" s="29"/>
      <c r="K373" s="29"/>
      <c r="L373" s="446"/>
      <c r="M373" s="446"/>
      <c r="N373" s="446"/>
      <c r="O373" s="25"/>
    </row>
    <row r="374" spans="1:15" ht="15.75" x14ac:dyDescent="0.25">
      <c r="A374" s="29" t="s">
        <v>267</v>
      </c>
      <c r="B374" s="29"/>
      <c r="C374" s="29"/>
      <c r="D374" s="29" t="s">
        <v>544</v>
      </c>
      <c r="E374" s="29"/>
      <c r="F374" s="29"/>
      <c r="G374" s="29"/>
      <c r="H374" s="29"/>
      <c r="I374" s="29"/>
      <c r="J374" s="29"/>
      <c r="K374" s="29"/>
      <c r="L374" s="446"/>
      <c r="M374" s="446"/>
      <c r="N374" s="446"/>
      <c r="O374" s="25"/>
    </row>
    <row r="375" spans="1:15" ht="15.75" x14ac:dyDescent="0.25">
      <c r="A375" s="28" t="s">
        <v>268</v>
      </c>
      <c r="B375" s="28"/>
      <c r="C375" s="28"/>
      <c r="D375" s="28" t="s">
        <v>545</v>
      </c>
      <c r="E375" s="28"/>
      <c r="F375" s="28"/>
      <c r="G375" s="28"/>
      <c r="H375" s="28"/>
      <c r="I375" s="28"/>
      <c r="J375" s="28"/>
      <c r="K375" s="28"/>
      <c r="L375" s="447">
        <f>L376+L398+L421+L428</f>
        <v>521000</v>
      </c>
      <c r="M375" s="447"/>
      <c r="N375" s="447"/>
    </row>
    <row r="376" spans="1:15" ht="15.75" x14ac:dyDescent="0.25">
      <c r="A376" s="28" t="s">
        <v>269</v>
      </c>
      <c r="B376" s="28"/>
      <c r="C376" s="28"/>
      <c r="D376" s="28" t="s">
        <v>546</v>
      </c>
      <c r="E376" s="28"/>
      <c r="F376" s="28"/>
      <c r="G376" s="28"/>
      <c r="H376" s="28"/>
      <c r="I376" s="28"/>
      <c r="J376" s="28"/>
      <c r="K376" s="28"/>
      <c r="L376" s="447">
        <f>L377+L380+L382+L392+L396</f>
        <v>80000</v>
      </c>
      <c r="M376" s="447"/>
      <c r="N376" s="447"/>
    </row>
    <row r="377" spans="1:15" ht="15.75" x14ac:dyDescent="0.25">
      <c r="A377" s="28" t="s">
        <v>270</v>
      </c>
      <c r="B377" s="28"/>
      <c r="C377" s="28"/>
      <c r="D377" s="28" t="s">
        <v>547</v>
      </c>
      <c r="E377" s="28"/>
      <c r="F377" s="28"/>
      <c r="G377" s="28"/>
      <c r="H377" s="28"/>
      <c r="I377" s="28"/>
      <c r="J377" s="28"/>
      <c r="K377" s="28"/>
      <c r="L377" s="447">
        <f>L378+L379</f>
        <v>50000</v>
      </c>
      <c r="M377" s="447"/>
      <c r="N377" s="447"/>
    </row>
    <row r="378" spans="1:15" ht="15.75" x14ac:dyDescent="0.25">
      <c r="A378" s="29" t="s">
        <v>271</v>
      </c>
      <c r="B378" s="29"/>
      <c r="C378" s="29"/>
      <c r="D378" s="29" t="s">
        <v>548</v>
      </c>
      <c r="E378" s="29"/>
      <c r="F378" s="29"/>
      <c r="G378" s="29"/>
      <c r="H378" s="29"/>
      <c r="I378" s="29"/>
      <c r="J378" s="29"/>
      <c r="K378" s="29"/>
      <c r="L378" s="448">
        <v>50000</v>
      </c>
      <c r="M378" s="448"/>
      <c r="N378" s="448"/>
    </row>
    <row r="379" spans="1:15" ht="15.75" x14ac:dyDescent="0.25">
      <c r="A379" s="29" t="s">
        <v>272</v>
      </c>
      <c r="B379" s="29"/>
      <c r="C379" s="29"/>
      <c r="D379" s="29" t="s">
        <v>549</v>
      </c>
      <c r="E379" s="29"/>
      <c r="F379" s="29"/>
      <c r="G379" s="29"/>
      <c r="H379" s="29"/>
      <c r="I379" s="29"/>
      <c r="J379" s="29"/>
      <c r="K379" s="29"/>
      <c r="L379" s="446"/>
      <c r="M379" s="446"/>
      <c r="N379" s="446"/>
    </row>
    <row r="380" spans="1:15" ht="15.75" x14ac:dyDescent="0.25">
      <c r="A380" s="28" t="s">
        <v>273</v>
      </c>
      <c r="B380" s="28"/>
      <c r="C380" s="28"/>
      <c r="D380" s="28" t="s">
        <v>550</v>
      </c>
      <c r="E380" s="28"/>
      <c r="F380" s="28"/>
      <c r="G380" s="28"/>
      <c r="H380" s="28"/>
      <c r="I380" s="28"/>
      <c r="J380" s="28"/>
      <c r="K380" s="28"/>
      <c r="L380" s="447">
        <f>L381</f>
        <v>0</v>
      </c>
      <c r="M380" s="447"/>
      <c r="N380" s="447"/>
    </row>
    <row r="381" spans="1:15" ht="15.75" x14ac:dyDescent="0.25">
      <c r="A381" s="29" t="s">
        <v>274</v>
      </c>
      <c r="B381" s="29"/>
      <c r="C381" s="29"/>
      <c r="D381" s="29" t="s">
        <v>551</v>
      </c>
      <c r="E381" s="29"/>
      <c r="F381" s="29"/>
      <c r="G381" s="29"/>
      <c r="H381" s="29"/>
      <c r="I381" s="29"/>
      <c r="J381" s="29"/>
      <c r="K381" s="29"/>
      <c r="L381" s="448"/>
      <c r="M381" s="448"/>
      <c r="N381" s="448"/>
    </row>
    <row r="382" spans="1:15" ht="15.75" x14ac:dyDescent="0.25">
      <c r="A382" s="28" t="s">
        <v>275</v>
      </c>
      <c r="B382" s="28"/>
      <c r="C382" s="28"/>
      <c r="D382" s="28" t="s">
        <v>552</v>
      </c>
      <c r="E382" s="28"/>
      <c r="F382" s="28"/>
      <c r="G382" s="28"/>
      <c r="H382" s="28"/>
      <c r="I382" s="28"/>
      <c r="J382" s="28"/>
      <c r="K382" s="28"/>
      <c r="L382" s="447">
        <f>SUM(L383:N391)</f>
        <v>30000</v>
      </c>
      <c r="M382" s="447"/>
      <c r="N382" s="447"/>
    </row>
    <row r="383" spans="1:15" ht="15.75" x14ac:dyDescent="0.25">
      <c r="A383" s="29" t="s">
        <v>276</v>
      </c>
      <c r="B383" s="29"/>
      <c r="C383" s="29"/>
      <c r="D383" s="29" t="s">
        <v>553</v>
      </c>
      <c r="E383" s="29"/>
      <c r="F383" s="29"/>
      <c r="G383" s="29"/>
      <c r="H383" s="29"/>
      <c r="I383" s="29"/>
      <c r="J383" s="29"/>
      <c r="K383" s="29"/>
      <c r="L383" s="448"/>
      <c r="M383" s="448"/>
      <c r="N383" s="448"/>
    </row>
    <row r="384" spans="1:15" ht="15.75" x14ac:dyDescent="0.25">
      <c r="A384" s="29" t="s">
        <v>277</v>
      </c>
      <c r="B384" s="29"/>
      <c r="C384" s="29"/>
      <c r="D384" s="29" t="s">
        <v>554</v>
      </c>
      <c r="E384" s="29"/>
      <c r="F384" s="29"/>
      <c r="G384" s="29"/>
      <c r="H384" s="29"/>
      <c r="I384" s="29"/>
      <c r="J384" s="29"/>
      <c r="K384" s="29"/>
      <c r="L384" s="446">
        <v>10000</v>
      </c>
      <c r="M384" s="446"/>
      <c r="N384" s="446"/>
    </row>
    <row r="385" spans="1:14" ht="15.75" x14ac:dyDescent="0.25">
      <c r="A385" s="29" t="s">
        <v>278</v>
      </c>
      <c r="B385" s="29"/>
      <c r="C385" s="29"/>
      <c r="D385" s="29" t="s">
        <v>555</v>
      </c>
      <c r="E385" s="29"/>
      <c r="F385" s="29"/>
      <c r="G385" s="29"/>
      <c r="H385" s="29"/>
      <c r="I385" s="29"/>
      <c r="J385" s="29"/>
      <c r="K385" s="29"/>
      <c r="L385" s="446">
        <v>10000</v>
      </c>
      <c r="M385" s="446"/>
      <c r="N385" s="446"/>
    </row>
    <row r="386" spans="1:14" ht="15.75" x14ac:dyDescent="0.25">
      <c r="A386" s="29" t="s">
        <v>279</v>
      </c>
      <c r="B386" s="29"/>
      <c r="C386" s="29"/>
      <c r="D386" s="29" t="s">
        <v>556</v>
      </c>
      <c r="E386" s="29"/>
      <c r="F386" s="29"/>
      <c r="G386" s="29"/>
      <c r="H386" s="29"/>
      <c r="I386" s="29"/>
      <c r="J386" s="29"/>
      <c r="K386" s="29"/>
      <c r="L386" s="446">
        <v>10000</v>
      </c>
      <c r="M386" s="446"/>
      <c r="N386" s="446"/>
    </row>
    <row r="387" spans="1:14" ht="15.75" x14ac:dyDescent="0.25">
      <c r="A387" s="29" t="s">
        <v>280</v>
      </c>
      <c r="B387" s="29"/>
      <c r="C387" s="29"/>
      <c r="D387" s="29" t="s">
        <v>557</v>
      </c>
      <c r="E387" s="29"/>
      <c r="F387" s="29"/>
      <c r="G387" s="29"/>
      <c r="H387" s="29"/>
      <c r="I387" s="29"/>
      <c r="J387" s="29"/>
      <c r="K387" s="29"/>
      <c r="L387" s="446"/>
      <c r="M387" s="446"/>
      <c r="N387" s="446"/>
    </row>
    <row r="388" spans="1:14" ht="15.75" x14ac:dyDescent="0.25">
      <c r="A388" s="29" t="s">
        <v>281</v>
      </c>
      <c r="B388" s="29"/>
      <c r="C388" s="29"/>
      <c r="D388" s="29" t="s">
        <v>558</v>
      </c>
      <c r="E388" s="29"/>
      <c r="F388" s="29"/>
      <c r="G388" s="29"/>
      <c r="H388" s="29"/>
      <c r="I388" s="29"/>
      <c r="J388" s="29"/>
      <c r="K388" s="29"/>
      <c r="L388" s="446"/>
      <c r="M388" s="446"/>
      <c r="N388" s="446"/>
    </row>
    <row r="389" spans="1:14" ht="15.75" x14ac:dyDescent="0.25">
      <c r="A389" s="29" t="s">
        <v>282</v>
      </c>
      <c r="B389" s="29"/>
      <c r="C389" s="29"/>
      <c r="D389" s="29" t="s">
        <v>559</v>
      </c>
      <c r="E389" s="29"/>
      <c r="F389" s="29"/>
      <c r="G389" s="29"/>
      <c r="H389" s="29"/>
      <c r="I389" s="29"/>
      <c r="J389" s="29"/>
      <c r="K389" s="29"/>
      <c r="L389" s="446"/>
      <c r="M389" s="446"/>
      <c r="N389" s="446"/>
    </row>
    <row r="390" spans="1:14" ht="15.75" x14ac:dyDescent="0.25">
      <c r="A390" s="29" t="s">
        <v>283</v>
      </c>
      <c r="B390" s="29"/>
      <c r="C390" s="29"/>
      <c r="D390" s="29" t="s">
        <v>560</v>
      </c>
      <c r="E390" s="29"/>
      <c r="F390" s="29"/>
      <c r="G390" s="29"/>
      <c r="H390" s="29"/>
      <c r="I390" s="29"/>
      <c r="J390" s="29"/>
      <c r="K390" s="29"/>
      <c r="L390" s="446"/>
      <c r="M390" s="446"/>
      <c r="N390" s="446"/>
    </row>
    <row r="391" spans="1:14" ht="15.75" x14ac:dyDescent="0.25">
      <c r="A391" s="29" t="s">
        <v>284</v>
      </c>
      <c r="B391" s="29"/>
      <c r="C391" s="29"/>
      <c r="D391" s="29" t="s">
        <v>561</v>
      </c>
      <c r="E391" s="29"/>
      <c r="F391" s="29"/>
      <c r="G391" s="29"/>
      <c r="H391" s="29"/>
      <c r="I391" s="29"/>
      <c r="J391" s="29"/>
      <c r="K391" s="29"/>
      <c r="L391" s="446"/>
      <c r="M391" s="446"/>
      <c r="N391" s="446"/>
    </row>
    <row r="392" spans="1:14" ht="15.75" x14ac:dyDescent="0.25">
      <c r="A392" s="28" t="s">
        <v>285</v>
      </c>
      <c r="B392" s="28"/>
      <c r="C392" s="28"/>
      <c r="D392" s="28" t="s">
        <v>562</v>
      </c>
      <c r="E392" s="28"/>
      <c r="F392" s="28"/>
      <c r="G392" s="28"/>
      <c r="H392" s="28"/>
      <c r="I392" s="28"/>
      <c r="J392" s="28"/>
      <c r="K392" s="28"/>
      <c r="L392" s="447">
        <f>SUM(L393:N395)</f>
        <v>0</v>
      </c>
      <c r="M392" s="447"/>
      <c r="N392" s="447"/>
    </row>
    <row r="393" spans="1:14" ht="15.75" x14ac:dyDescent="0.25">
      <c r="A393" s="29" t="s">
        <v>286</v>
      </c>
      <c r="B393" s="29"/>
      <c r="C393" s="29"/>
      <c r="D393" s="29" t="s">
        <v>563</v>
      </c>
      <c r="E393" s="29"/>
      <c r="F393" s="29"/>
      <c r="G393" s="29"/>
      <c r="H393" s="29"/>
      <c r="I393" s="29"/>
      <c r="J393" s="29"/>
      <c r="K393" s="29"/>
      <c r="L393" s="448"/>
      <c r="M393" s="448"/>
      <c r="N393" s="448"/>
    </row>
    <row r="394" spans="1:14" ht="15.75" x14ac:dyDescent="0.25">
      <c r="A394" s="29" t="s">
        <v>287</v>
      </c>
      <c r="B394" s="29"/>
      <c r="C394" s="29"/>
      <c r="D394" s="29" t="s">
        <v>564</v>
      </c>
      <c r="E394" s="29"/>
      <c r="F394" s="29"/>
      <c r="G394" s="29"/>
      <c r="H394" s="29"/>
      <c r="I394" s="29"/>
      <c r="J394" s="29"/>
      <c r="K394" s="29"/>
      <c r="L394" s="446"/>
      <c r="M394" s="446"/>
      <c r="N394" s="446"/>
    </row>
    <row r="395" spans="1:14" ht="15.75" x14ac:dyDescent="0.25">
      <c r="A395" s="29" t="s">
        <v>288</v>
      </c>
      <c r="B395" s="29"/>
      <c r="C395" s="29"/>
      <c r="D395" s="29" t="s">
        <v>565</v>
      </c>
      <c r="E395" s="29"/>
      <c r="F395" s="29"/>
      <c r="G395" s="29"/>
      <c r="H395" s="29"/>
      <c r="I395" s="29"/>
      <c r="J395" s="29"/>
      <c r="K395" s="29"/>
      <c r="L395" s="446"/>
      <c r="M395" s="446"/>
      <c r="N395" s="446"/>
    </row>
    <row r="396" spans="1:14" ht="15.75" x14ac:dyDescent="0.25">
      <c r="A396" s="28" t="s">
        <v>289</v>
      </c>
      <c r="B396" s="28"/>
      <c r="C396" s="28"/>
      <c r="D396" s="28" t="s">
        <v>566</v>
      </c>
      <c r="E396" s="28"/>
      <c r="F396" s="28"/>
      <c r="G396" s="28"/>
      <c r="H396" s="28"/>
      <c r="I396" s="28"/>
      <c r="J396" s="28"/>
      <c r="K396" s="28"/>
      <c r="L396" s="447">
        <f>L397</f>
        <v>0</v>
      </c>
      <c r="M396" s="447"/>
      <c r="N396" s="447"/>
    </row>
    <row r="397" spans="1:14" ht="15.75" x14ac:dyDescent="0.25">
      <c r="A397" s="29" t="s">
        <v>290</v>
      </c>
      <c r="B397" s="29"/>
      <c r="C397" s="29"/>
      <c r="D397" s="29" t="s">
        <v>567</v>
      </c>
      <c r="E397" s="29"/>
      <c r="F397" s="29"/>
      <c r="G397" s="29"/>
      <c r="H397" s="29"/>
      <c r="I397" s="29"/>
      <c r="J397" s="29"/>
      <c r="K397" s="29"/>
      <c r="L397" s="448"/>
      <c r="M397" s="448"/>
      <c r="N397" s="448"/>
    </row>
    <row r="398" spans="1:14" ht="15.75" x14ac:dyDescent="0.25">
      <c r="A398" s="28" t="s">
        <v>291</v>
      </c>
      <c r="B398" s="28"/>
      <c r="C398" s="28"/>
      <c r="D398" s="28" t="s">
        <v>568</v>
      </c>
      <c r="E398" s="28"/>
      <c r="F398" s="28"/>
      <c r="G398" s="28"/>
      <c r="H398" s="28"/>
      <c r="I398" s="28"/>
      <c r="J398" s="28"/>
      <c r="K398" s="28"/>
      <c r="L398" s="447">
        <f>L399+L403+L405+L415+L419</f>
        <v>121000</v>
      </c>
      <c r="M398" s="447"/>
      <c r="N398" s="447"/>
    </row>
    <row r="399" spans="1:14" ht="15.75" x14ac:dyDescent="0.25">
      <c r="A399" s="28" t="s">
        <v>292</v>
      </c>
      <c r="B399" s="28"/>
      <c r="C399" s="28"/>
      <c r="D399" s="28" t="s">
        <v>569</v>
      </c>
      <c r="E399" s="28"/>
      <c r="F399" s="28"/>
      <c r="G399" s="28"/>
      <c r="H399" s="28"/>
      <c r="I399" s="28"/>
      <c r="J399" s="28"/>
      <c r="K399" s="28"/>
      <c r="L399" s="447">
        <f>SUM(L400:N402)</f>
        <v>0</v>
      </c>
      <c r="M399" s="447"/>
      <c r="N399" s="447"/>
    </row>
    <row r="400" spans="1:14" ht="15.75" x14ac:dyDescent="0.25">
      <c r="A400" s="29" t="s">
        <v>293</v>
      </c>
      <c r="B400" s="29"/>
      <c r="C400" s="29"/>
      <c r="D400" s="29" t="s">
        <v>570</v>
      </c>
      <c r="E400" s="29"/>
      <c r="F400" s="29"/>
      <c r="G400" s="29"/>
      <c r="H400" s="29"/>
      <c r="I400" s="29"/>
      <c r="J400" s="29"/>
      <c r="K400" s="29"/>
      <c r="L400" s="448"/>
      <c r="M400" s="448"/>
      <c r="N400" s="448"/>
    </row>
    <row r="401" spans="1:14" ht="15.75" x14ac:dyDescent="0.25">
      <c r="A401" s="29" t="s">
        <v>294</v>
      </c>
      <c r="B401" s="29"/>
      <c r="C401" s="29"/>
      <c r="D401" s="29" t="s">
        <v>571</v>
      </c>
      <c r="E401" s="29"/>
      <c r="F401" s="29"/>
      <c r="G401" s="29"/>
      <c r="H401" s="29"/>
      <c r="I401" s="29"/>
      <c r="J401" s="29"/>
      <c r="K401" s="29"/>
      <c r="L401" s="446"/>
      <c r="M401" s="446"/>
      <c r="N401" s="446"/>
    </row>
    <row r="402" spans="1:14" ht="15.75" x14ac:dyDescent="0.25">
      <c r="A402" s="29" t="s">
        <v>295</v>
      </c>
      <c r="B402" s="29"/>
      <c r="C402" s="29"/>
      <c r="D402" s="29" t="s">
        <v>572</v>
      </c>
      <c r="E402" s="29"/>
      <c r="F402" s="29"/>
      <c r="G402" s="29"/>
      <c r="H402" s="29"/>
      <c r="I402" s="29"/>
      <c r="J402" s="29"/>
      <c r="K402" s="29"/>
      <c r="L402" s="446"/>
      <c r="M402" s="446"/>
      <c r="N402" s="446"/>
    </row>
    <row r="403" spans="1:14" ht="15.75" x14ac:dyDescent="0.25">
      <c r="A403" s="28" t="s">
        <v>296</v>
      </c>
      <c r="B403" s="28"/>
      <c r="C403" s="28"/>
      <c r="D403" s="28" t="s">
        <v>550</v>
      </c>
      <c r="E403" s="28"/>
      <c r="F403" s="28"/>
      <c r="G403" s="28"/>
      <c r="H403" s="28"/>
      <c r="I403" s="28"/>
      <c r="J403" s="28"/>
      <c r="K403" s="28"/>
      <c r="L403" s="447">
        <f>L404</f>
        <v>0</v>
      </c>
      <c r="M403" s="447"/>
      <c r="N403" s="447"/>
    </row>
    <row r="404" spans="1:14" ht="15.75" x14ac:dyDescent="0.25">
      <c r="A404" s="29" t="s">
        <v>297</v>
      </c>
      <c r="B404" s="29"/>
      <c r="C404" s="29"/>
      <c r="D404" s="29" t="s">
        <v>551</v>
      </c>
      <c r="E404" s="29"/>
      <c r="F404" s="29"/>
      <c r="G404" s="29"/>
      <c r="H404" s="29"/>
      <c r="I404" s="29"/>
      <c r="J404" s="29"/>
      <c r="K404" s="29"/>
      <c r="L404" s="448"/>
      <c r="M404" s="448"/>
      <c r="N404" s="448"/>
    </row>
    <row r="405" spans="1:14" ht="15.75" x14ac:dyDescent="0.25">
      <c r="A405" s="28" t="s">
        <v>298</v>
      </c>
      <c r="B405" s="28"/>
      <c r="C405" s="28"/>
      <c r="D405" s="28" t="s">
        <v>552</v>
      </c>
      <c r="E405" s="28"/>
      <c r="F405" s="28"/>
      <c r="G405" s="28"/>
      <c r="H405" s="28"/>
      <c r="I405" s="28"/>
      <c r="J405" s="28"/>
      <c r="K405" s="28"/>
      <c r="L405" s="447">
        <f>SUM(L406:N414)</f>
        <v>21000</v>
      </c>
      <c r="M405" s="447"/>
      <c r="N405" s="447"/>
    </row>
    <row r="406" spans="1:14" ht="15.75" x14ac:dyDescent="0.25">
      <c r="A406" s="29" t="s">
        <v>299</v>
      </c>
      <c r="B406" s="29"/>
      <c r="C406" s="29"/>
      <c r="D406" s="29" t="s">
        <v>553</v>
      </c>
      <c r="E406" s="29"/>
      <c r="F406" s="29"/>
      <c r="G406" s="29"/>
      <c r="H406" s="29"/>
      <c r="I406" s="29"/>
      <c r="J406" s="29"/>
      <c r="K406" s="29"/>
      <c r="L406" s="448">
        <v>15000</v>
      </c>
      <c r="M406" s="448"/>
      <c r="N406" s="448"/>
    </row>
    <row r="407" spans="1:14" ht="15.75" x14ac:dyDescent="0.25">
      <c r="A407" s="29" t="s">
        <v>300</v>
      </c>
      <c r="B407" s="29"/>
      <c r="C407" s="29"/>
      <c r="D407" s="29" t="s">
        <v>554</v>
      </c>
      <c r="E407" s="29"/>
      <c r="F407" s="29"/>
      <c r="G407" s="29"/>
      <c r="H407" s="29"/>
      <c r="I407" s="29"/>
      <c r="J407" s="29"/>
      <c r="K407" s="29"/>
      <c r="L407" s="446">
        <v>1000</v>
      </c>
      <c r="M407" s="446"/>
      <c r="N407" s="446"/>
    </row>
    <row r="408" spans="1:14" ht="15.75" x14ac:dyDescent="0.25">
      <c r="A408" s="29" t="s">
        <v>301</v>
      </c>
      <c r="B408" s="29"/>
      <c r="C408" s="29"/>
      <c r="D408" s="29" t="s">
        <v>555</v>
      </c>
      <c r="E408" s="29"/>
      <c r="F408" s="29"/>
      <c r="G408" s="29"/>
      <c r="H408" s="29"/>
      <c r="I408" s="29"/>
      <c r="J408" s="29"/>
      <c r="K408" s="29"/>
      <c r="L408" s="446">
        <v>1000</v>
      </c>
      <c r="M408" s="446"/>
      <c r="N408" s="446"/>
    </row>
    <row r="409" spans="1:14" ht="15.75" x14ac:dyDescent="0.25">
      <c r="A409" s="29" t="s">
        <v>302</v>
      </c>
      <c r="B409" s="29"/>
      <c r="C409" s="29"/>
      <c r="D409" s="29" t="s">
        <v>556</v>
      </c>
      <c r="E409" s="29"/>
      <c r="F409" s="29"/>
      <c r="G409" s="29"/>
      <c r="H409" s="29"/>
      <c r="I409" s="29"/>
      <c r="J409" s="29"/>
      <c r="K409" s="29"/>
      <c r="L409" s="446">
        <v>2000</v>
      </c>
      <c r="M409" s="446"/>
      <c r="N409" s="446"/>
    </row>
    <row r="410" spans="1:14" ht="15.75" x14ac:dyDescent="0.25">
      <c r="A410" s="29" t="s">
        <v>303</v>
      </c>
      <c r="B410" s="29"/>
      <c r="C410" s="29"/>
      <c r="D410" s="29" t="s">
        <v>557</v>
      </c>
      <c r="E410" s="29"/>
      <c r="F410" s="29"/>
      <c r="G410" s="29"/>
      <c r="H410" s="29"/>
      <c r="I410" s="29"/>
      <c r="J410" s="29"/>
      <c r="K410" s="29"/>
      <c r="L410" s="446">
        <v>2000</v>
      </c>
      <c r="M410" s="446"/>
      <c r="N410" s="446"/>
    </row>
    <row r="411" spans="1:14" ht="15.75" x14ac:dyDescent="0.25">
      <c r="A411" s="29" t="s">
        <v>304</v>
      </c>
      <c r="B411" s="29"/>
      <c r="C411" s="29"/>
      <c r="D411" s="29" t="s">
        <v>558</v>
      </c>
      <c r="E411" s="29"/>
      <c r="F411" s="29"/>
      <c r="G411" s="29"/>
      <c r="H411" s="29"/>
      <c r="I411" s="29"/>
      <c r="J411" s="29"/>
      <c r="K411" s="29"/>
      <c r="L411" s="446"/>
      <c r="M411" s="446"/>
      <c r="N411" s="446"/>
    </row>
    <row r="412" spans="1:14" ht="15.75" x14ac:dyDescent="0.25">
      <c r="A412" s="29" t="s">
        <v>305</v>
      </c>
      <c r="B412" s="29"/>
      <c r="C412" s="29"/>
      <c r="D412" s="29" t="s">
        <v>559</v>
      </c>
      <c r="E412" s="29"/>
      <c r="F412" s="29"/>
      <c r="G412" s="29"/>
      <c r="H412" s="29"/>
      <c r="I412" s="29"/>
      <c r="J412" s="29"/>
      <c r="K412" s="29"/>
      <c r="L412" s="446"/>
      <c r="M412" s="446"/>
      <c r="N412" s="446"/>
    </row>
    <row r="413" spans="1:14" ht="15.75" x14ac:dyDescent="0.25">
      <c r="A413" s="29" t="s">
        <v>306</v>
      </c>
      <c r="B413" s="29"/>
      <c r="C413" s="29"/>
      <c r="D413" s="29" t="s">
        <v>560</v>
      </c>
      <c r="E413" s="29"/>
      <c r="F413" s="29"/>
      <c r="G413" s="29"/>
      <c r="H413" s="29"/>
      <c r="I413" s="29"/>
      <c r="J413" s="29"/>
      <c r="K413" s="29"/>
      <c r="L413" s="446"/>
      <c r="M413" s="446"/>
      <c r="N413" s="446"/>
    </row>
    <row r="414" spans="1:14" ht="15.75" x14ac:dyDescent="0.25">
      <c r="A414" s="29" t="s">
        <v>307</v>
      </c>
      <c r="B414" s="29"/>
      <c r="C414" s="29"/>
      <c r="D414" s="29" t="s">
        <v>573</v>
      </c>
      <c r="E414" s="29"/>
      <c r="F414" s="29"/>
      <c r="G414" s="29"/>
      <c r="H414" s="29"/>
      <c r="I414" s="29"/>
      <c r="J414" s="29"/>
      <c r="K414" s="29"/>
      <c r="L414" s="446"/>
      <c r="M414" s="446"/>
      <c r="N414" s="446"/>
    </row>
    <row r="415" spans="1:14" ht="15.75" x14ac:dyDescent="0.25">
      <c r="A415" s="28" t="s">
        <v>308</v>
      </c>
      <c r="B415" s="28"/>
      <c r="C415" s="28"/>
      <c r="D415" s="28" t="s">
        <v>562</v>
      </c>
      <c r="E415" s="28"/>
      <c r="F415" s="28"/>
      <c r="G415" s="28"/>
      <c r="H415" s="28"/>
      <c r="I415" s="28"/>
      <c r="J415" s="28"/>
      <c r="K415" s="28"/>
      <c r="L415" s="447">
        <f>SUM(L416:N418)</f>
        <v>100000</v>
      </c>
      <c r="M415" s="447"/>
      <c r="N415" s="447"/>
    </row>
    <row r="416" spans="1:14" ht="15.75" x14ac:dyDescent="0.25">
      <c r="A416" s="29" t="s">
        <v>309</v>
      </c>
      <c r="B416" s="29"/>
      <c r="C416" s="29"/>
      <c r="D416" s="29" t="s">
        <v>563</v>
      </c>
      <c r="E416" s="29"/>
      <c r="F416" s="29"/>
      <c r="G416" s="29"/>
      <c r="H416" s="29"/>
      <c r="I416" s="29"/>
      <c r="J416" s="29"/>
      <c r="K416" s="29"/>
      <c r="L416" s="448"/>
      <c r="M416" s="448"/>
      <c r="N416" s="448"/>
    </row>
    <row r="417" spans="1:14" ht="15.75" x14ac:dyDescent="0.25">
      <c r="A417" s="29" t="s">
        <v>310</v>
      </c>
      <c r="B417" s="29"/>
      <c r="C417" s="29"/>
      <c r="D417" s="29" t="s">
        <v>564</v>
      </c>
      <c r="E417" s="29"/>
      <c r="F417" s="29"/>
      <c r="G417" s="29"/>
      <c r="H417" s="29"/>
      <c r="I417" s="29"/>
      <c r="J417" s="29"/>
      <c r="K417" s="29"/>
      <c r="L417" s="446">
        <v>100000</v>
      </c>
      <c r="M417" s="446"/>
      <c r="N417" s="446"/>
    </row>
    <row r="418" spans="1:14" ht="15.75" x14ac:dyDescent="0.25">
      <c r="A418" s="29" t="s">
        <v>311</v>
      </c>
      <c r="B418" s="29"/>
      <c r="C418" s="29"/>
      <c r="D418" s="29" t="s">
        <v>565</v>
      </c>
      <c r="E418" s="29"/>
      <c r="F418" s="29"/>
      <c r="G418" s="29"/>
      <c r="H418" s="29"/>
      <c r="I418" s="29"/>
      <c r="J418" s="29"/>
      <c r="K418" s="29"/>
      <c r="L418" s="446"/>
      <c r="M418" s="446"/>
      <c r="N418" s="446"/>
    </row>
    <row r="419" spans="1:14" ht="15.75" x14ac:dyDescent="0.25">
      <c r="A419" s="28" t="s">
        <v>312</v>
      </c>
      <c r="B419" s="28"/>
      <c r="C419" s="28"/>
      <c r="D419" s="28" t="s">
        <v>566</v>
      </c>
      <c r="E419" s="28"/>
      <c r="F419" s="28"/>
      <c r="G419" s="28"/>
      <c r="H419" s="28"/>
      <c r="I419" s="28"/>
      <c r="J419" s="28"/>
      <c r="K419" s="28"/>
      <c r="L419" s="447">
        <f>L420</f>
        <v>0</v>
      </c>
      <c r="M419" s="447"/>
      <c r="N419" s="447"/>
    </row>
    <row r="420" spans="1:14" ht="15.75" x14ac:dyDescent="0.25">
      <c r="A420" s="29" t="s">
        <v>313</v>
      </c>
      <c r="B420" s="29"/>
      <c r="C420" s="29"/>
      <c r="D420" s="29" t="s">
        <v>567</v>
      </c>
      <c r="E420" s="29"/>
      <c r="F420" s="29"/>
      <c r="G420" s="29"/>
      <c r="H420" s="29"/>
      <c r="I420" s="29"/>
      <c r="J420" s="29"/>
      <c r="K420" s="29"/>
      <c r="L420" s="448"/>
      <c r="M420" s="448"/>
      <c r="N420" s="448"/>
    </row>
    <row r="421" spans="1:14" ht="15.75" x14ac:dyDescent="0.25">
      <c r="A421" s="28" t="s">
        <v>314</v>
      </c>
      <c r="B421" s="28"/>
      <c r="C421" s="28"/>
      <c r="D421" s="28" t="s">
        <v>574</v>
      </c>
      <c r="E421" s="28"/>
      <c r="F421" s="28"/>
      <c r="G421" s="28"/>
      <c r="H421" s="28"/>
      <c r="I421" s="28"/>
      <c r="J421" s="28"/>
      <c r="K421" s="28"/>
      <c r="L421" s="447">
        <f>L422+L426</f>
        <v>270000</v>
      </c>
      <c r="M421" s="447"/>
      <c r="N421" s="447"/>
    </row>
    <row r="422" spans="1:14" ht="15.75" x14ac:dyDescent="0.25">
      <c r="A422" s="28" t="s">
        <v>315</v>
      </c>
      <c r="B422" s="28"/>
      <c r="C422" s="28"/>
      <c r="D422" s="28" t="s">
        <v>575</v>
      </c>
      <c r="E422" s="28"/>
      <c r="F422" s="28"/>
      <c r="G422" s="28"/>
      <c r="H422" s="28"/>
      <c r="I422" s="28"/>
      <c r="J422" s="28"/>
      <c r="K422" s="28"/>
      <c r="L422" s="447">
        <f>SUM(L423:N425)</f>
        <v>260000</v>
      </c>
      <c r="M422" s="447"/>
      <c r="N422" s="447"/>
    </row>
    <row r="423" spans="1:14" ht="15.75" x14ac:dyDescent="0.25">
      <c r="A423" s="29" t="s">
        <v>316</v>
      </c>
      <c r="B423" s="29"/>
      <c r="C423" s="29"/>
      <c r="D423" s="29" t="s">
        <v>576</v>
      </c>
      <c r="E423" s="29"/>
      <c r="F423" s="29"/>
      <c r="G423" s="29"/>
      <c r="H423" s="29"/>
      <c r="I423" s="29"/>
      <c r="J423" s="29"/>
      <c r="K423" s="29"/>
      <c r="L423" s="448">
        <v>200000</v>
      </c>
      <c r="M423" s="448"/>
      <c r="N423" s="448"/>
    </row>
    <row r="424" spans="1:14" ht="15.75" x14ac:dyDescent="0.25">
      <c r="A424" s="29" t="s">
        <v>317</v>
      </c>
      <c r="B424" s="29"/>
      <c r="C424" s="29"/>
      <c r="D424" s="29" t="s">
        <v>577</v>
      </c>
      <c r="E424" s="29"/>
      <c r="F424" s="29"/>
      <c r="G424" s="29"/>
      <c r="H424" s="29"/>
      <c r="I424" s="29"/>
      <c r="J424" s="29"/>
      <c r="K424" s="29"/>
      <c r="L424" s="446">
        <v>50000</v>
      </c>
      <c r="M424" s="446"/>
      <c r="N424" s="446"/>
    </row>
    <row r="425" spans="1:14" ht="15.75" x14ac:dyDescent="0.25">
      <c r="A425" s="29" t="s">
        <v>318</v>
      </c>
      <c r="B425" s="29"/>
      <c r="C425" s="29"/>
      <c r="D425" s="29" t="s">
        <v>572</v>
      </c>
      <c r="E425" s="29"/>
      <c r="F425" s="29"/>
      <c r="G425" s="29"/>
      <c r="H425" s="29"/>
      <c r="I425" s="29"/>
      <c r="J425" s="29"/>
      <c r="K425" s="29"/>
      <c r="L425" s="446">
        <v>10000</v>
      </c>
      <c r="M425" s="446"/>
      <c r="N425" s="446"/>
    </row>
    <row r="426" spans="1:14" ht="15.75" x14ac:dyDescent="0.25">
      <c r="A426" s="28" t="s">
        <v>319</v>
      </c>
      <c r="B426" s="28"/>
      <c r="C426" s="28"/>
      <c r="D426" s="28" t="s">
        <v>578</v>
      </c>
      <c r="E426" s="28"/>
      <c r="F426" s="28"/>
      <c r="G426" s="28"/>
      <c r="H426" s="28"/>
      <c r="I426" s="28"/>
      <c r="J426" s="28"/>
      <c r="K426" s="28"/>
      <c r="L426" s="447">
        <f>L427</f>
        <v>10000</v>
      </c>
      <c r="M426" s="447"/>
      <c r="N426" s="447"/>
    </row>
    <row r="427" spans="1:14" ht="15.75" x14ac:dyDescent="0.25">
      <c r="A427" s="29" t="s">
        <v>320</v>
      </c>
      <c r="B427" s="29"/>
      <c r="C427" s="29"/>
      <c r="D427" s="29" t="s">
        <v>579</v>
      </c>
      <c r="E427" s="29"/>
      <c r="F427" s="29"/>
      <c r="G427" s="29"/>
      <c r="H427" s="29"/>
      <c r="I427" s="29"/>
      <c r="J427" s="29"/>
      <c r="K427" s="29"/>
      <c r="L427" s="448">
        <v>10000</v>
      </c>
      <c r="M427" s="448"/>
      <c r="N427" s="448"/>
    </row>
    <row r="428" spans="1:14" ht="15.75" x14ac:dyDescent="0.25">
      <c r="A428" s="28" t="s">
        <v>321</v>
      </c>
      <c r="B428" s="28"/>
      <c r="C428" s="28"/>
      <c r="D428" s="28" t="s">
        <v>580</v>
      </c>
      <c r="E428" s="28"/>
      <c r="F428" s="28"/>
      <c r="G428" s="28"/>
      <c r="H428" s="28"/>
      <c r="I428" s="28"/>
      <c r="J428" s="28"/>
      <c r="K428" s="28"/>
      <c r="L428" s="447">
        <f>L429</f>
        <v>50000</v>
      </c>
      <c r="M428" s="447"/>
      <c r="N428" s="447"/>
    </row>
    <row r="429" spans="1:14" ht="15.75" x14ac:dyDescent="0.25">
      <c r="A429" s="28" t="s">
        <v>322</v>
      </c>
      <c r="B429" s="28"/>
      <c r="C429" s="28"/>
      <c r="D429" s="28" t="s">
        <v>581</v>
      </c>
      <c r="E429" s="28"/>
      <c r="F429" s="28"/>
      <c r="G429" s="28"/>
      <c r="H429" s="28"/>
      <c r="I429" s="28"/>
      <c r="J429" s="28"/>
      <c r="K429" s="28"/>
      <c r="L429" s="447">
        <f>SUM(L430:N431)</f>
        <v>50000</v>
      </c>
      <c r="M429" s="447"/>
      <c r="N429" s="447"/>
    </row>
    <row r="430" spans="1:14" ht="15.75" x14ac:dyDescent="0.25">
      <c r="A430" s="29" t="s">
        <v>323</v>
      </c>
      <c r="B430" s="29"/>
      <c r="C430" s="29"/>
      <c r="D430" s="29" t="s">
        <v>582</v>
      </c>
      <c r="E430" s="29"/>
      <c r="F430" s="29"/>
      <c r="G430" s="29"/>
      <c r="H430" s="29"/>
      <c r="I430" s="29"/>
      <c r="J430" s="29"/>
      <c r="K430" s="29"/>
      <c r="L430" s="448">
        <v>20000</v>
      </c>
      <c r="M430" s="448"/>
      <c r="N430" s="448"/>
    </row>
    <row r="431" spans="1:14" ht="15.75" x14ac:dyDescent="0.25">
      <c r="A431" s="29" t="s">
        <v>324</v>
      </c>
      <c r="B431" s="29"/>
      <c r="C431" s="29"/>
      <c r="D431" s="29" t="s">
        <v>583</v>
      </c>
      <c r="E431" s="29"/>
      <c r="F431" s="29"/>
      <c r="G431" s="29"/>
      <c r="H431" s="29"/>
      <c r="I431" s="29"/>
      <c r="J431" s="29"/>
      <c r="K431" s="29"/>
      <c r="L431" s="446">
        <v>30000</v>
      </c>
      <c r="M431" s="446"/>
      <c r="N431" s="446"/>
    </row>
    <row r="432" spans="1:14" x14ac:dyDescent="0.25">
      <c r="A432" s="459"/>
      <c r="B432" s="459"/>
      <c r="C432" s="459"/>
      <c r="D432" s="2"/>
      <c r="E432" s="2"/>
      <c r="F432" s="2"/>
      <c r="G432" s="2"/>
      <c r="H432" s="2"/>
      <c r="I432" s="2"/>
      <c r="J432" s="2"/>
      <c r="K432" s="2"/>
      <c r="L432" s="459"/>
      <c r="M432" s="459"/>
      <c r="N432" s="459"/>
    </row>
    <row r="433" spans="1:14" x14ac:dyDescent="0.25">
      <c r="A433" s="459"/>
      <c r="B433" s="459"/>
      <c r="C433" s="459"/>
      <c r="D433" s="2"/>
      <c r="E433" s="2"/>
      <c r="F433" s="2"/>
      <c r="G433" s="2"/>
      <c r="H433" s="2"/>
      <c r="I433" s="2"/>
      <c r="J433" s="2"/>
      <c r="K433" s="2"/>
      <c r="L433" s="459"/>
      <c r="M433" s="459"/>
      <c r="N433" s="459"/>
    </row>
    <row r="434" spans="1:14" x14ac:dyDescent="0.25">
      <c r="A434" s="459"/>
      <c r="B434" s="459"/>
      <c r="C434" s="459"/>
      <c r="D434" s="2"/>
      <c r="E434" s="2"/>
      <c r="F434" s="2"/>
      <c r="G434" s="2"/>
      <c r="H434" s="2"/>
      <c r="I434" s="2"/>
      <c r="J434" s="2"/>
      <c r="K434" s="2"/>
      <c r="L434" s="459"/>
      <c r="M434" s="459"/>
      <c r="N434" s="459"/>
    </row>
    <row r="435" spans="1:14" x14ac:dyDescent="0.25">
      <c r="A435" s="459"/>
      <c r="B435" s="459"/>
      <c r="C435" s="459"/>
      <c r="D435" s="2"/>
      <c r="E435" s="438" t="s">
        <v>820</v>
      </c>
      <c r="F435" s="438"/>
      <c r="G435" s="438"/>
      <c r="H435" s="438"/>
      <c r="I435" s="438"/>
      <c r="J435" s="438" t="s">
        <v>821</v>
      </c>
      <c r="K435" s="438"/>
      <c r="L435" s="438"/>
      <c r="M435" s="438"/>
      <c r="N435" s="438"/>
    </row>
    <row r="436" spans="1:14" x14ac:dyDescent="0.25">
      <c r="A436" s="439" t="s">
        <v>817</v>
      </c>
      <c r="B436" s="440"/>
      <c r="C436" s="440"/>
      <c r="D436" s="441"/>
      <c r="E436" s="442">
        <f>L8</f>
        <v>3200000</v>
      </c>
      <c r="F436" s="443"/>
      <c r="G436" s="443"/>
      <c r="H436" s="443"/>
      <c r="I436" s="444"/>
      <c r="J436" s="442">
        <f>L141</f>
        <v>3200000</v>
      </c>
      <c r="K436" s="443"/>
      <c r="L436" s="443"/>
      <c r="M436" s="443"/>
      <c r="N436" s="444"/>
    </row>
    <row r="437" spans="1:14" x14ac:dyDescent="0.25">
      <c r="A437" s="439" t="s">
        <v>816</v>
      </c>
      <c r="B437" s="440"/>
      <c r="C437" s="440"/>
      <c r="D437" s="441"/>
      <c r="E437" s="442">
        <f>L100</f>
        <v>1521000</v>
      </c>
      <c r="F437" s="443"/>
      <c r="G437" s="443"/>
      <c r="H437" s="443"/>
      <c r="I437" s="444"/>
      <c r="J437" s="442">
        <f>L375</f>
        <v>521000</v>
      </c>
      <c r="K437" s="443"/>
      <c r="L437" s="443"/>
      <c r="M437" s="443"/>
      <c r="N437" s="444"/>
    </row>
    <row r="438" spans="1:14" x14ac:dyDescent="0.25">
      <c r="A438" s="439" t="s">
        <v>818</v>
      </c>
      <c r="B438" s="440"/>
      <c r="C438" s="440"/>
      <c r="D438" s="441"/>
      <c r="E438" s="445"/>
      <c r="F438" s="443"/>
      <c r="G438" s="443"/>
      <c r="H438" s="443"/>
      <c r="I438" s="444"/>
      <c r="J438" s="445"/>
      <c r="K438" s="443"/>
      <c r="L438" s="443"/>
      <c r="M438" s="443"/>
      <c r="N438" s="444"/>
    </row>
    <row r="439" spans="1:14" x14ac:dyDescent="0.25">
      <c r="A439" s="439" t="s">
        <v>819</v>
      </c>
      <c r="B439" s="440"/>
      <c r="C439" s="440"/>
      <c r="D439" s="441"/>
      <c r="E439" s="442">
        <f>SUM(E436:I438)</f>
        <v>4721000</v>
      </c>
      <c r="F439" s="443"/>
      <c r="G439" s="443"/>
      <c r="H439" s="443"/>
      <c r="I439" s="444"/>
      <c r="J439" s="442">
        <f>SUM(J436:N438)</f>
        <v>3721000</v>
      </c>
      <c r="K439" s="443"/>
      <c r="L439" s="443"/>
      <c r="M439" s="443"/>
      <c r="N439" s="444"/>
    </row>
    <row r="440" spans="1:14" x14ac:dyDescent="0.25">
      <c r="A440" s="459"/>
      <c r="B440" s="459"/>
      <c r="C440" s="459"/>
      <c r="D440" s="2"/>
      <c r="E440" s="2"/>
      <c r="F440" s="2"/>
      <c r="G440" s="2"/>
      <c r="H440" s="2"/>
      <c r="I440" s="2"/>
      <c r="J440" s="2"/>
      <c r="K440" s="2"/>
      <c r="L440" s="2"/>
      <c r="M440" s="2"/>
      <c r="N440" s="2"/>
    </row>
    <row r="441" spans="1:14" x14ac:dyDescent="0.25">
      <c r="A441" s="459"/>
      <c r="B441" s="459"/>
      <c r="C441" s="459"/>
      <c r="D441" s="2"/>
      <c r="E441" s="2"/>
      <c r="F441" s="2"/>
      <c r="G441" s="2"/>
      <c r="H441" s="2"/>
      <c r="I441" s="2"/>
      <c r="J441" s="2"/>
      <c r="K441" s="2"/>
      <c r="L441" s="2"/>
      <c r="M441" s="2"/>
      <c r="N441" s="2"/>
    </row>
    <row r="442" spans="1:14" x14ac:dyDescent="0.25">
      <c r="A442" s="459"/>
      <c r="B442" s="459"/>
      <c r="C442" s="459"/>
      <c r="D442" s="2"/>
      <c r="E442" s="2"/>
      <c r="F442" s="2"/>
      <c r="G442" s="2"/>
      <c r="H442" s="2"/>
      <c r="I442" s="2"/>
      <c r="J442" s="2"/>
      <c r="K442" s="2"/>
      <c r="L442" s="2"/>
      <c r="M442" s="2"/>
      <c r="N442" s="2"/>
    </row>
    <row r="443" spans="1:14" x14ac:dyDescent="0.25">
      <c r="A443" s="459"/>
      <c r="B443" s="459"/>
      <c r="C443" s="459"/>
      <c r="D443" s="2"/>
      <c r="E443" s="2"/>
      <c r="F443" s="2"/>
      <c r="G443" s="2"/>
      <c r="H443" s="2"/>
      <c r="I443" s="2"/>
      <c r="J443" s="2"/>
      <c r="K443" s="2"/>
      <c r="L443" s="2"/>
      <c r="M443" s="2"/>
      <c r="N443" s="2"/>
    </row>
    <row r="444" spans="1:14" x14ac:dyDescent="0.25">
      <c r="A444" s="459"/>
      <c r="B444" s="459"/>
      <c r="C444" s="459"/>
      <c r="D444" s="2"/>
      <c r="E444" s="2"/>
      <c r="F444" s="2"/>
      <c r="G444" s="2"/>
      <c r="H444" s="2"/>
      <c r="I444" s="2"/>
      <c r="J444" s="2"/>
      <c r="K444" s="2"/>
      <c r="L444" s="2"/>
      <c r="M444" s="2"/>
      <c r="N444" s="2"/>
    </row>
    <row r="445" spans="1:14" x14ac:dyDescent="0.25">
      <c r="A445" s="459"/>
      <c r="B445" s="459"/>
      <c r="C445" s="459"/>
      <c r="D445" s="2"/>
      <c r="E445" s="2"/>
      <c r="F445" s="2"/>
      <c r="G445" s="2"/>
      <c r="H445" s="2"/>
      <c r="I445" s="2"/>
      <c r="J445" s="2"/>
      <c r="K445" s="2"/>
      <c r="L445" s="2"/>
      <c r="M445" s="2"/>
      <c r="N445" s="2"/>
    </row>
    <row r="446" spans="1:14" x14ac:dyDescent="0.25">
      <c r="A446" s="459"/>
      <c r="B446" s="459"/>
      <c r="C446" s="459"/>
      <c r="D446" s="2"/>
      <c r="E446" s="2"/>
      <c r="F446" s="2"/>
      <c r="G446" s="2"/>
      <c r="H446" s="2"/>
      <c r="I446" s="2"/>
      <c r="J446" s="2"/>
      <c r="K446" s="2"/>
      <c r="L446" s="2"/>
      <c r="M446" s="2"/>
      <c r="N446" s="2"/>
    </row>
    <row r="447" spans="1:14" x14ac:dyDescent="0.25">
      <c r="A447" s="459"/>
      <c r="B447" s="459"/>
      <c r="C447" s="459"/>
      <c r="D447" s="2"/>
      <c r="E447" s="2"/>
      <c r="F447" s="2"/>
      <c r="G447" s="2"/>
      <c r="H447" s="2"/>
      <c r="I447" s="2"/>
      <c r="J447" s="2"/>
      <c r="K447" s="2"/>
      <c r="L447" s="2"/>
      <c r="M447" s="2"/>
      <c r="N447" s="2"/>
    </row>
    <row r="448" spans="1:14" x14ac:dyDescent="0.25">
      <c r="A448" s="459"/>
      <c r="B448" s="459"/>
      <c r="C448" s="459"/>
      <c r="D448" s="2"/>
      <c r="E448" s="2"/>
      <c r="F448" s="2"/>
      <c r="G448" s="2"/>
      <c r="H448" s="2"/>
      <c r="I448" s="2"/>
      <c r="J448" s="2"/>
      <c r="K448" s="2"/>
      <c r="L448" s="2"/>
      <c r="M448" s="2"/>
      <c r="N448" s="2"/>
    </row>
    <row r="449" spans="1:14" x14ac:dyDescent="0.25">
      <c r="A449" s="459"/>
      <c r="B449" s="459"/>
      <c r="C449" s="459"/>
      <c r="D449" s="2"/>
      <c r="E449" s="2"/>
      <c r="F449" s="2"/>
      <c r="G449" s="2"/>
      <c r="H449" s="2"/>
      <c r="I449" s="2"/>
      <c r="J449" s="2"/>
      <c r="K449" s="2"/>
      <c r="L449" s="2"/>
      <c r="M449" s="2"/>
      <c r="N449" s="2"/>
    </row>
    <row r="450" spans="1:14" x14ac:dyDescent="0.25">
      <c r="A450" s="459"/>
      <c r="B450" s="459"/>
      <c r="C450" s="459"/>
      <c r="D450" s="2"/>
      <c r="E450" s="2"/>
      <c r="F450" s="2"/>
      <c r="G450" s="2"/>
      <c r="H450" s="2"/>
      <c r="I450" s="2"/>
      <c r="J450" s="2"/>
      <c r="K450" s="2"/>
      <c r="L450" s="2"/>
      <c r="M450" s="2"/>
      <c r="N450" s="2"/>
    </row>
    <row r="451" spans="1:14" x14ac:dyDescent="0.25">
      <c r="A451" s="459"/>
      <c r="B451" s="459"/>
      <c r="C451" s="459"/>
      <c r="D451" s="2"/>
      <c r="E451" s="2"/>
      <c r="F451" s="2"/>
      <c r="G451" s="2"/>
      <c r="H451" s="2"/>
      <c r="I451" s="2"/>
      <c r="J451" s="2"/>
      <c r="K451" s="2"/>
      <c r="L451" s="2"/>
      <c r="M451" s="2"/>
      <c r="N451" s="2"/>
    </row>
    <row r="452" spans="1:14" x14ac:dyDescent="0.25">
      <c r="A452" s="459"/>
      <c r="B452" s="459"/>
      <c r="C452" s="459"/>
      <c r="D452" s="2"/>
      <c r="E452" s="2"/>
      <c r="F452" s="2"/>
      <c r="G452" s="2"/>
      <c r="H452" s="2"/>
      <c r="I452" s="2"/>
      <c r="J452" s="2"/>
      <c r="K452" s="2"/>
      <c r="L452" s="2"/>
      <c r="M452" s="2"/>
      <c r="N452" s="2"/>
    </row>
    <row r="453" spans="1:14" x14ac:dyDescent="0.25">
      <c r="A453" s="459"/>
      <c r="B453" s="459"/>
      <c r="C453" s="459"/>
      <c r="D453" s="2"/>
      <c r="E453" s="2"/>
      <c r="F453" s="2"/>
      <c r="G453" s="2"/>
      <c r="H453" s="2"/>
      <c r="I453" s="2"/>
      <c r="J453" s="2"/>
      <c r="K453" s="2"/>
      <c r="L453" s="2"/>
      <c r="M453" s="2"/>
      <c r="N453" s="2"/>
    </row>
    <row r="454" spans="1:14" x14ac:dyDescent="0.25">
      <c r="A454" s="459"/>
      <c r="B454" s="459"/>
      <c r="C454" s="459"/>
      <c r="D454" s="2"/>
      <c r="E454" s="2"/>
      <c r="F454" s="2"/>
      <c r="G454" s="2"/>
      <c r="H454" s="2"/>
      <c r="I454" s="2"/>
      <c r="J454" s="2"/>
      <c r="K454" s="2"/>
      <c r="L454" s="2"/>
      <c r="M454" s="2"/>
      <c r="N454" s="2"/>
    </row>
    <row r="455" spans="1:14" x14ac:dyDescent="0.25">
      <c r="A455" s="459"/>
      <c r="B455" s="459"/>
      <c r="C455" s="459"/>
      <c r="D455" s="2"/>
      <c r="E455" s="2"/>
      <c r="F455" s="2"/>
      <c r="G455" s="2"/>
      <c r="H455" s="2"/>
      <c r="I455" s="2"/>
      <c r="J455" s="2"/>
      <c r="K455" s="2"/>
      <c r="L455" s="2"/>
      <c r="M455" s="2"/>
      <c r="N455" s="2"/>
    </row>
    <row r="456" spans="1:14" x14ac:dyDescent="0.25">
      <c r="A456" s="459"/>
      <c r="B456" s="459"/>
      <c r="C456" s="459"/>
      <c r="D456" s="2"/>
      <c r="E456" s="2"/>
      <c r="F456" s="2"/>
      <c r="G456" s="2"/>
      <c r="H456" s="2"/>
      <c r="I456" s="2"/>
      <c r="J456" s="2"/>
      <c r="K456" s="2"/>
      <c r="L456" s="2"/>
      <c r="M456" s="2"/>
      <c r="N456" s="2"/>
    </row>
    <row r="457" spans="1:14" x14ac:dyDescent="0.25">
      <c r="A457" s="459"/>
      <c r="B457" s="459"/>
      <c r="C457" s="459"/>
      <c r="D457" s="2"/>
      <c r="E457" s="2"/>
      <c r="F457" s="2"/>
      <c r="G457" s="2"/>
      <c r="H457" s="2"/>
      <c r="I457" s="2"/>
      <c r="J457" s="2"/>
      <c r="K457" s="2"/>
      <c r="L457" s="2"/>
      <c r="M457" s="2"/>
      <c r="N457" s="2"/>
    </row>
    <row r="458" spans="1:14" x14ac:dyDescent="0.25">
      <c r="A458" s="459"/>
      <c r="B458" s="459"/>
      <c r="C458" s="459"/>
      <c r="D458" s="2"/>
      <c r="E458" s="2"/>
      <c r="F458" s="2"/>
      <c r="G458" s="2"/>
      <c r="H458" s="2"/>
      <c r="I458" s="2"/>
      <c r="J458" s="2"/>
      <c r="K458" s="2"/>
      <c r="L458" s="2"/>
      <c r="M458" s="2"/>
      <c r="N458" s="2"/>
    </row>
    <row r="459" spans="1:14" x14ac:dyDescent="0.25">
      <c r="A459" s="459"/>
      <c r="B459" s="459"/>
      <c r="C459" s="459"/>
      <c r="D459" s="2"/>
      <c r="E459" s="2"/>
      <c r="F459" s="2"/>
      <c r="G459" s="2"/>
      <c r="H459" s="2"/>
      <c r="I459" s="2"/>
      <c r="J459" s="2"/>
      <c r="K459" s="2"/>
      <c r="L459" s="2"/>
      <c r="M459" s="2"/>
      <c r="N459" s="2"/>
    </row>
    <row r="460" spans="1:14" x14ac:dyDescent="0.25">
      <c r="A460" s="459"/>
      <c r="B460" s="459"/>
      <c r="C460" s="459"/>
      <c r="D460" s="2"/>
      <c r="E460" s="2"/>
      <c r="F460" s="2"/>
      <c r="G460" s="2"/>
      <c r="H460" s="2"/>
      <c r="I460" s="2"/>
      <c r="J460" s="2"/>
      <c r="K460" s="2"/>
      <c r="L460" s="2"/>
      <c r="M460" s="2"/>
      <c r="N460" s="2"/>
    </row>
    <row r="461" spans="1:14" x14ac:dyDescent="0.25">
      <c r="A461" s="459"/>
      <c r="B461" s="459"/>
      <c r="C461" s="459"/>
      <c r="D461" s="2"/>
      <c r="E461" s="2"/>
      <c r="F461" s="2"/>
      <c r="G461" s="2"/>
      <c r="H461" s="2"/>
      <c r="I461" s="2"/>
      <c r="J461" s="2"/>
      <c r="K461" s="2"/>
      <c r="L461" s="2"/>
      <c r="M461" s="2"/>
      <c r="N461" s="2"/>
    </row>
    <row r="462" spans="1:14" x14ac:dyDescent="0.25">
      <c r="A462" s="459"/>
      <c r="B462" s="459"/>
      <c r="C462" s="459"/>
      <c r="D462" s="2"/>
      <c r="E462" s="2"/>
      <c r="F462" s="2"/>
      <c r="G462" s="2"/>
      <c r="H462" s="2"/>
      <c r="I462" s="2"/>
      <c r="J462" s="2"/>
      <c r="K462" s="2"/>
      <c r="L462" s="2"/>
      <c r="M462" s="2"/>
      <c r="N462" s="2"/>
    </row>
    <row r="463" spans="1:14" x14ac:dyDescent="0.25">
      <c r="A463" s="459"/>
      <c r="B463" s="459"/>
      <c r="C463" s="459"/>
      <c r="D463" s="2"/>
      <c r="E463" s="2"/>
      <c r="F463" s="2"/>
      <c r="G463" s="2"/>
      <c r="H463" s="2"/>
      <c r="I463" s="2"/>
      <c r="J463" s="2"/>
      <c r="K463" s="2"/>
      <c r="L463" s="2"/>
      <c r="M463" s="2"/>
      <c r="N463" s="2"/>
    </row>
    <row r="464" spans="1:14" x14ac:dyDescent="0.25">
      <c r="A464" s="459"/>
      <c r="B464" s="459"/>
      <c r="C464" s="459"/>
      <c r="D464" s="2"/>
      <c r="E464" s="2"/>
      <c r="F464" s="2"/>
      <c r="G464" s="2"/>
      <c r="H464" s="2"/>
      <c r="I464" s="2"/>
      <c r="J464" s="2"/>
      <c r="K464" s="2"/>
      <c r="L464" s="2"/>
      <c r="M464" s="2"/>
      <c r="N464" s="2"/>
    </row>
    <row r="465" spans="1:14" x14ac:dyDescent="0.25">
      <c r="A465" s="459"/>
      <c r="B465" s="459"/>
      <c r="C465" s="459"/>
      <c r="D465" s="2"/>
      <c r="E465" s="2"/>
      <c r="F465" s="2"/>
      <c r="G465" s="2"/>
      <c r="H465" s="2"/>
      <c r="I465" s="2"/>
      <c r="J465" s="2"/>
      <c r="K465" s="2"/>
      <c r="L465" s="2"/>
      <c r="M465" s="2"/>
      <c r="N465" s="2"/>
    </row>
    <row r="466" spans="1:14" x14ac:dyDescent="0.25">
      <c r="A466" s="459"/>
      <c r="B466" s="459"/>
      <c r="C466" s="459"/>
      <c r="D466" s="2"/>
      <c r="E466" s="2"/>
      <c r="F466" s="2"/>
      <c r="G466" s="2"/>
      <c r="H466" s="2"/>
      <c r="I466" s="2"/>
      <c r="J466" s="2"/>
      <c r="K466" s="2"/>
      <c r="L466" s="2"/>
      <c r="M466" s="2"/>
      <c r="N466" s="2"/>
    </row>
    <row r="467" spans="1:14" x14ac:dyDescent="0.25">
      <c r="A467" s="459"/>
      <c r="B467" s="459"/>
      <c r="C467" s="459"/>
      <c r="D467" s="2"/>
      <c r="E467" s="2"/>
      <c r="F467" s="2"/>
      <c r="G467" s="2"/>
      <c r="H467" s="2"/>
      <c r="I467" s="2"/>
      <c r="J467" s="2"/>
      <c r="K467" s="2"/>
      <c r="L467" s="2"/>
      <c r="M467" s="2"/>
      <c r="N467" s="2"/>
    </row>
    <row r="468" spans="1:14" x14ac:dyDescent="0.25">
      <c r="A468" s="459"/>
      <c r="B468" s="459"/>
      <c r="C468" s="459"/>
      <c r="D468" s="2"/>
      <c r="E468" s="2"/>
      <c r="F468" s="2"/>
      <c r="G468" s="2"/>
      <c r="H468" s="2"/>
      <c r="I468" s="2"/>
      <c r="J468" s="2"/>
      <c r="K468" s="2"/>
      <c r="L468" s="2"/>
      <c r="M468" s="2"/>
      <c r="N468" s="2"/>
    </row>
    <row r="469" spans="1:14" x14ac:dyDescent="0.25">
      <c r="A469" s="459"/>
      <c r="B469" s="459"/>
      <c r="C469" s="459"/>
      <c r="D469" s="2"/>
      <c r="E469" s="2"/>
      <c r="F469" s="2"/>
      <c r="G469" s="2"/>
      <c r="H469" s="2"/>
      <c r="I469" s="2"/>
      <c r="J469" s="2"/>
      <c r="K469" s="2"/>
      <c r="L469" s="2"/>
      <c r="M469" s="2"/>
      <c r="N469" s="2"/>
    </row>
    <row r="470" spans="1:14" x14ac:dyDescent="0.25">
      <c r="A470" s="459"/>
      <c r="B470" s="459"/>
      <c r="C470" s="459"/>
      <c r="D470" s="2"/>
      <c r="E470" s="2"/>
      <c r="F470" s="2"/>
      <c r="G470" s="2"/>
      <c r="H470" s="2"/>
      <c r="I470" s="2"/>
      <c r="J470" s="2"/>
      <c r="K470" s="2"/>
      <c r="L470" s="2"/>
      <c r="M470" s="2"/>
      <c r="N470" s="2"/>
    </row>
    <row r="471" spans="1:14" x14ac:dyDescent="0.25">
      <c r="A471" s="459"/>
      <c r="B471" s="459"/>
      <c r="C471" s="459"/>
      <c r="D471" s="2"/>
      <c r="E471" s="2"/>
      <c r="F471" s="2"/>
      <c r="G471" s="2"/>
      <c r="H471" s="2"/>
      <c r="I471" s="2"/>
      <c r="J471" s="2"/>
      <c r="K471" s="2"/>
      <c r="L471" s="2"/>
      <c r="M471" s="2"/>
      <c r="N471" s="2"/>
    </row>
    <row r="472" spans="1:14" x14ac:dyDescent="0.25">
      <c r="A472" s="459"/>
      <c r="B472" s="459"/>
      <c r="C472" s="459"/>
      <c r="D472" s="2"/>
      <c r="E472" s="2"/>
      <c r="F472" s="2"/>
      <c r="G472" s="2"/>
      <c r="H472" s="2"/>
      <c r="I472" s="2"/>
      <c r="J472" s="2"/>
      <c r="K472" s="2"/>
      <c r="L472" s="2"/>
      <c r="M472" s="2"/>
      <c r="N472" s="2"/>
    </row>
    <row r="473" spans="1:14" x14ac:dyDescent="0.25">
      <c r="A473" s="459"/>
      <c r="B473" s="459"/>
      <c r="C473" s="459"/>
      <c r="D473" s="2"/>
      <c r="E473" s="2"/>
      <c r="F473" s="2"/>
      <c r="G473" s="2"/>
      <c r="H473" s="2"/>
      <c r="I473" s="2"/>
      <c r="J473" s="2"/>
      <c r="K473" s="2"/>
      <c r="L473" s="2"/>
      <c r="M473" s="2"/>
      <c r="N473" s="2"/>
    </row>
    <row r="474" spans="1:14" x14ac:dyDescent="0.25">
      <c r="A474" s="459"/>
      <c r="B474" s="459"/>
      <c r="C474" s="459"/>
      <c r="D474" s="2"/>
      <c r="E474" s="2"/>
      <c r="F474" s="2"/>
      <c r="G474" s="2"/>
      <c r="H474" s="2"/>
      <c r="I474" s="2"/>
      <c r="J474" s="2"/>
      <c r="K474" s="2"/>
      <c r="L474" s="2"/>
      <c r="M474" s="2"/>
      <c r="N474" s="2"/>
    </row>
    <row r="475" spans="1:14" x14ac:dyDescent="0.25">
      <c r="A475" s="459"/>
      <c r="B475" s="459"/>
      <c r="C475" s="459"/>
      <c r="D475" s="2"/>
      <c r="E475" s="2"/>
      <c r="F475" s="2"/>
      <c r="G475" s="2"/>
      <c r="H475" s="2"/>
      <c r="I475" s="2"/>
      <c r="J475" s="2"/>
      <c r="K475" s="2"/>
      <c r="L475" s="2"/>
      <c r="M475" s="2"/>
      <c r="N475" s="2"/>
    </row>
    <row r="476" spans="1:14" x14ac:dyDescent="0.25">
      <c r="A476" s="459"/>
      <c r="B476" s="459"/>
      <c r="C476" s="459"/>
      <c r="D476" s="2"/>
      <c r="E476" s="2"/>
      <c r="F476" s="2"/>
      <c r="G476" s="2"/>
      <c r="H476" s="2"/>
      <c r="I476" s="2"/>
      <c r="J476" s="2"/>
      <c r="K476" s="2"/>
      <c r="L476" s="2"/>
      <c r="M476" s="2"/>
      <c r="N476" s="2"/>
    </row>
    <row r="477" spans="1:14" x14ac:dyDescent="0.25">
      <c r="A477" s="459"/>
      <c r="B477" s="459"/>
      <c r="C477" s="459"/>
      <c r="D477" s="2"/>
      <c r="E477" s="2"/>
      <c r="F477" s="2"/>
      <c r="G477" s="2"/>
      <c r="H477" s="2"/>
      <c r="I477" s="2"/>
      <c r="J477" s="2"/>
      <c r="K477" s="2"/>
      <c r="L477" s="2"/>
      <c r="M477" s="2"/>
      <c r="N477" s="2"/>
    </row>
    <row r="478" spans="1:14" x14ac:dyDescent="0.25">
      <c r="A478" s="459"/>
      <c r="B478" s="459"/>
      <c r="C478" s="459"/>
      <c r="D478" s="2"/>
      <c r="E478" s="2"/>
      <c r="F478" s="2"/>
      <c r="G478" s="2"/>
      <c r="H478" s="2"/>
      <c r="I478" s="2"/>
      <c r="J478" s="2"/>
      <c r="K478" s="2"/>
      <c r="L478" s="2"/>
      <c r="M478" s="2"/>
      <c r="N478" s="2"/>
    </row>
    <row r="479" spans="1:14" x14ac:dyDescent="0.25">
      <c r="A479" s="459"/>
      <c r="B479" s="459"/>
      <c r="C479" s="459"/>
      <c r="D479" s="2"/>
      <c r="E479" s="2"/>
      <c r="F479" s="2"/>
      <c r="G479" s="2"/>
      <c r="H479" s="2"/>
      <c r="I479" s="2"/>
      <c r="J479" s="2"/>
      <c r="K479" s="2"/>
      <c r="L479" s="2"/>
      <c r="M479" s="2"/>
      <c r="N479" s="2"/>
    </row>
    <row r="480" spans="1:14" x14ac:dyDescent="0.25">
      <c r="A480" s="459"/>
      <c r="B480" s="459"/>
      <c r="C480" s="459"/>
      <c r="D480" s="2"/>
      <c r="E480" s="2"/>
      <c r="F480" s="2"/>
      <c r="G480" s="2"/>
      <c r="H480" s="2"/>
      <c r="I480" s="2"/>
      <c r="J480" s="2"/>
      <c r="K480" s="2"/>
      <c r="L480" s="2"/>
      <c r="M480" s="2"/>
      <c r="N480" s="2"/>
    </row>
    <row r="481" spans="1:14" x14ac:dyDescent="0.25">
      <c r="A481" s="459"/>
      <c r="B481" s="459"/>
      <c r="C481" s="459"/>
      <c r="D481" s="2"/>
      <c r="E481" s="2"/>
      <c r="F481" s="2"/>
      <c r="G481" s="2"/>
      <c r="H481" s="2"/>
      <c r="I481" s="2"/>
      <c r="J481" s="2"/>
      <c r="K481" s="2"/>
      <c r="L481" s="2"/>
      <c r="M481" s="2"/>
      <c r="N481" s="2"/>
    </row>
    <row r="482" spans="1:14" x14ac:dyDescent="0.25">
      <c r="A482" s="459"/>
      <c r="B482" s="459"/>
      <c r="C482" s="459"/>
      <c r="D482" s="2"/>
      <c r="E482" s="2"/>
      <c r="F482" s="2"/>
      <c r="G482" s="2"/>
      <c r="H482" s="2"/>
      <c r="I482" s="2"/>
      <c r="J482" s="2"/>
      <c r="K482" s="2"/>
      <c r="L482" s="2"/>
      <c r="M482" s="2"/>
      <c r="N482" s="2"/>
    </row>
    <row r="483" spans="1:14" x14ac:dyDescent="0.25">
      <c r="A483" s="459"/>
      <c r="B483" s="459"/>
      <c r="C483" s="459"/>
      <c r="D483" s="2"/>
      <c r="E483" s="2"/>
      <c r="F483" s="2"/>
      <c r="G483" s="2"/>
      <c r="H483" s="2"/>
      <c r="I483" s="2"/>
      <c r="J483" s="2"/>
      <c r="K483" s="2"/>
      <c r="L483" s="2"/>
      <c r="M483" s="2"/>
      <c r="N483" s="2"/>
    </row>
    <row r="484" spans="1:14" x14ac:dyDescent="0.25">
      <c r="A484" s="459"/>
      <c r="B484" s="459"/>
      <c r="C484" s="459"/>
      <c r="D484" s="2"/>
      <c r="E484" s="2"/>
      <c r="F484" s="2"/>
      <c r="G484" s="2"/>
      <c r="H484" s="2"/>
      <c r="I484" s="2"/>
      <c r="J484" s="2"/>
      <c r="K484" s="2"/>
      <c r="L484" s="2"/>
      <c r="M484" s="2"/>
      <c r="N484" s="2"/>
    </row>
    <row r="485" spans="1:14" x14ac:dyDescent="0.25">
      <c r="A485" s="459"/>
      <c r="B485" s="459"/>
      <c r="C485" s="459"/>
      <c r="D485" s="2"/>
      <c r="E485" s="2"/>
      <c r="F485" s="2"/>
      <c r="G485" s="2"/>
      <c r="H485" s="2"/>
      <c r="I485" s="2"/>
      <c r="J485" s="2"/>
      <c r="K485" s="2"/>
      <c r="L485" s="2"/>
      <c r="M485" s="2"/>
      <c r="N485" s="2"/>
    </row>
    <row r="486" spans="1:14" x14ac:dyDescent="0.25">
      <c r="A486" s="459"/>
      <c r="B486" s="459"/>
      <c r="C486" s="459"/>
      <c r="D486" s="2"/>
      <c r="E486" s="2"/>
      <c r="F486" s="2"/>
      <c r="G486" s="2"/>
      <c r="H486" s="2"/>
      <c r="I486" s="2"/>
      <c r="J486" s="2"/>
      <c r="K486" s="2"/>
      <c r="L486" s="2"/>
      <c r="M486" s="2"/>
      <c r="N486" s="2"/>
    </row>
    <row r="487" spans="1:14" x14ac:dyDescent="0.25">
      <c r="A487" s="459"/>
      <c r="B487" s="459"/>
      <c r="C487" s="459"/>
      <c r="D487" s="2"/>
      <c r="E487" s="2"/>
      <c r="F487" s="2"/>
      <c r="G487" s="2"/>
      <c r="H487" s="2"/>
      <c r="I487" s="2"/>
      <c r="J487" s="2"/>
      <c r="K487" s="2"/>
      <c r="L487" s="2"/>
      <c r="M487" s="2"/>
      <c r="N487" s="2"/>
    </row>
    <row r="488" spans="1:14" x14ac:dyDescent="0.25">
      <c r="A488" s="459"/>
      <c r="B488" s="459"/>
      <c r="C488" s="459"/>
      <c r="D488" s="2"/>
      <c r="E488" s="2"/>
      <c r="F488" s="2"/>
      <c r="G488" s="2"/>
      <c r="H488" s="2"/>
      <c r="I488" s="2"/>
      <c r="J488" s="2"/>
      <c r="K488" s="2"/>
      <c r="L488" s="2"/>
      <c r="M488" s="2"/>
      <c r="N488" s="2"/>
    </row>
    <row r="489" spans="1:14" x14ac:dyDescent="0.25">
      <c r="A489" s="459"/>
      <c r="B489" s="459"/>
      <c r="C489" s="459"/>
      <c r="D489" s="2"/>
      <c r="E489" s="2"/>
      <c r="F489" s="2"/>
      <c r="G489" s="2"/>
      <c r="H489" s="2"/>
      <c r="I489" s="2"/>
      <c r="J489" s="2"/>
      <c r="K489" s="2"/>
      <c r="L489" s="2"/>
      <c r="M489" s="2"/>
      <c r="N489" s="2"/>
    </row>
    <row r="490" spans="1:14" x14ac:dyDescent="0.25">
      <c r="A490" s="459"/>
      <c r="B490" s="459"/>
      <c r="C490" s="459"/>
      <c r="D490" s="2"/>
      <c r="E490" s="2"/>
      <c r="F490" s="2"/>
      <c r="G490" s="2"/>
      <c r="H490" s="2"/>
      <c r="I490" s="2"/>
      <c r="J490" s="2"/>
      <c r="K490" s="2"/>
      <c r="L490" s="2"/>
      <c r="M490" s="2"/>
      <c r="N490" s="2"/>
    </row>
    <row r="491" spans="1:14" x14ac:dyDescent="0.25">
      <c r="A491" s="459"/>
      <c r="B491" s="459"/>
      <c r="C491" s="459"/>
      <c r="D491" s="2"/>
      <c r="E491" s="2"/>
      <c r="F491" s="2"/>
      <c r="G491" s="2"/>
      <c r="H491" s="2"/>
      <c r="I491" s="2"/>
      <c r="J491" s="2"/>
      <c r="K491" s="2"/>
      <c r="L491" s="2"/>
      <c r="M491" s="2"/>
      <c r="N491" s="2"/>
    </row>
    <row r="492" spans="1:14" x14ac:dyDescent="0.25">
      <c r="A492" s="459"/>
      <c r="B492" s="459"/>
      <c r="C492" s="459"/>
      <c r="D492" s="2"/>
      <c r="E492" s="2"/>
      <c r="F492" s="2"/>
      <c r="G492" s="2"/>
      <c r="H492" s="2"/>
      <c r="I492" s="2"/>
      <c r="J492" s="2"/>
      <c r="K492" s="2"/>
      <c r="L492" s="2"/>
      <c r="M492" s="2"/>
      <c r="N492" s="2"/>
    </row>
    <row r="493" spans="1:14" x14ac:dyDescent="0.25">
      <c r="A493" s="459"/>
      <c r="B493" s="459"/>
      <c r="C493" s="459"/>
      <c r="D493" s="2"/>
      <c r="E493" s="2"/>
      <c r="F493" s="2"/>
      <c r="G493" s="2"/>
      <c r="H493" s="2"/>
      <c r="I493" s="2"/>
      <c r="J493" s="2"/>
      <c r="K493" s="2"/>
      <c r="L493" s="2"/>
      <c r="M493" s="2"/>
      <c r="N493" s="2"/>
    </row>
    <row r="494" spans="1:14" x14ac:dyDescent="0.25">
      <c r="A494" s="459"/>
      <c r="B494" s="459"/>
      <c r="C494" s="459"/>
      <c r="D494" s="2"/>
      <c r="E494" s="2"/>
      <c r="F494" s="2"/>
      <c r="G494" s="2"/>
      <c r="H494" s="2"/>
      <c r="I494" s="2"/>
      <c r="J494" s="2"/>
      <c r="K494" s="2"/>
      <c r="L494" s="2"/>
      <c r="M494" s="2"/>
      <c r="N494" s="2"/>
    </row>
    <row r="495" spans="1:14" x14ac:dyDescent="0.25">
      <c r="A495" s="459"/>
      <c r="B495" s="459"/>
      <c r="C495" s="459"/>
      <c r="D495" s="2"/>
      <c r="E495" s="2"/>
      <c r="F495" s="2"/>
      <c r="G495" s="2"/>
      <c r="H495" s="2"/>
      <c r="I495" s="2"/>
      <c r="J495" s="2"/>
      <c r="K495" s="2"/>
      <c r="L495" s="2"/>
      <c r="M495" s="2"/>
      <c r="N495" s="2"/>
    </row>
    <row r="496" spans="1:14" x14ac:dyDescent="0.25">
      <c r="A496" s="459"/>
      <c r="B496" s="459"/>
      <c r="C496" s="459"/>
      <c r="D496" s="2"/>
      <c r="E496" s="2"/>
      <c r="F496" s="2"/>
      <c r="G496" s="2"/>
      <c r="H496" s="2"/>
      <c r="I496" s="2"/>
      <c r="J496" s="2"/>
      <c r="K496" s="2"/>
      <c r="L496" s="2"/>
      <c r="M496" s="2"/>
      <c r="N496" s="2"/>
    </row>
    <row r="497" spans="1:14" x14ac:dyDescent="0.25">
      <c r="A497" s="459"/>
      <c r="B497" s="459"/>
      <c r="C497" s="459"/>
      <c r="D497" s="2"/>
      <c r="E497" s="2"/>
      <c r="F497" s="2"/>
      <c r="G497" s="2"/>
      <c r="H497" s="2"/>
      <c r="I497" s="2"/>
      <c r="J497" s="2"/>
      <c r="K497" s="2"/>
      <c r="L497" s="2"/>
      <c r="M497" s="2"/>
      <c r="N497" s="2"/>
    </row>
    <row r="498" spans="1:14" x14ac:dyDescent="0.25">
      <c r="A498" s="459"/>
      <c r="B498" s="459"/>
      <c r="C498" s="459"/>
      <c r="D498" s="2"/>
      <c r="E498" s="2"/>
      <c r="F498" s="2"/>
      <c r="G498" s="2"/>
      <c r="H498" s="2"/>
      <c r="I498" s="2"/>
      <c r="J498" s="2"/>
      <c r="K498" s="2"/>
      <c r="L498" s="2"/>
      <c r="M498" s="2"/>
      <c r="N498" s="2"/>
    </row>
    <row r="499" spans="1:14" x14ac:dyDescent="0.25">
      <c r="A499" s="459"/>
      <c r="B499" s="459"/>
      <c r="C499" s="459"/>
      <c r="D499" s="2"/>
      <c r="E499" s="2"/>
      <c r="F499" s="2"/>
      <c r="G499" s="2"/>
      <c r="H499" s="2"/>
      <c r="I499" s="2"/>
      <c r="J499" s="2"/>
      <c r="K499" s="2"/>
      <c r="L499" s="2"/>
      <c r="M499" s="2"/>
      <c r="N499" s="2"/>
    </row>
    <row r="500" spans="1:14" x14ac:dyDescent="0.25">
      <c r="A500" s="459"/>
      <c r="B500" s="459"/>
      <c r="C500" s="459"/>
      <c r="D500" s="2"/>
      <c r="E500" s="2"/>
      <c r="F500" s="2"/>
      <c r="G500" s="2"/>
      <c r="H500" s="2"/>
      <c r="I500" s="2"/>
      <c r="J500" s="2"/>
      <c r="K500" s="2"/>
      <c r="L500" s="2"/>
      <c r="M500" s="2"/>
      <c r="N500" s="2"/>
    </row>
    <row r="501" spans="1:14" x14ac:dyDescent="0.25">
      <c r="A501" s="459"/>
      <c r="B501" s="459"/>
      <c r="C501" s="459"/>
      <c r="D501" s="2"/>
      <c r="E501" s="2"/>
      <c r="F501" s="2"/>
      <c r="G501" s="2"/>
      <c r="H501" s="2"/>
      <c r="I501" s="2"/>
      <c r="J501" s="2"/>
      <c r="K501" s="2"/>
      <c r="L501" s="2"/>
      <c r="M501" s="2"/>
      <c r="N501" s="2"/>
    </row>
    <row r="502" spans="1:14" x14ac:dyDescent="0.25">
      <c r="A502" s="459"/>
      <c r="B502" s="459"/>
      <c r="C502" s="459"/>
      <c r="D502" s="2"/>
      <c r="E502" s="2"/>
      <c r="F502" s="2"/>
      <c r="G502" s="2"/>
      <c r="H502" s="2"/>
      <c r="I502" s="2"/>
      <c r="J502" s="2"/>
      <c r="K502" s="2"/>
      <c r="L502" s="2"/>
      <c r="M502" s="2"/>
      <c r="N502" s="2"/>
    </row>
    <row r="503" spans="1:14" x14ac:dyDescent="0.25">
      <c r="A503" s="459"/>
      <c r="B503" s="459"/>
      <c r="C503" s="459"/>
      <c r="D503" s="2"/>
      <c r="E503" s="2"/>
      <c r="F503" s="2"/>
      <c r="G503" s="2"/>
      <c r="H503" s="2"/>
      <c r="I503" s="2"/>
      <c r="J503" s="2"/>
      <c r="K503" s="2"/>
      <c r="L503" s="2"/>
      <c r="M503" s="2"/>
      <c r="N503" s="2"/>
    </row>
    <row r="504" spans="1:14" x14ac:dyDescent="0.25">
      <c r="A504" s="459"/>
      <c r="B504" s="459"/>
      <c r="C504" s="459"/>
      <c r="D504" s="2"/>
      <c r="E504" s="2"/>
      <c r="F504" s="2"/>
      <c r="G504" s="2"/>
      <c r="H504" s="2"/>
      <c r="I504" s="2"/>
      <c r="J504" s="2"/>
      <c r="K504" s="2"/>
      <c r="L504" s="2"/>
      <c r="M504" s="2"/>
      <c r="N504" s="2"/>
    </row>
    <row r="505" spans="1:14" x14ac:dyDescent="0.25">
      <c r="A505" s="459"/>
      <c r="B505" s="459"/>
      <c r="C505" s="459"/>
      <c r="D505" s="2"/>
      <c r="E505" s="2"/>
      <c r="F505" s="2"/>
      <c r="G505" s="2"/>
      <c r="H505" s="2"/>
      <c r="I505" s="2"/>
      <c r="J505" s="2"/>
      <c r="K505" s="2"/>
      <c r="L505" s="2"/>
      <c r="M505" s="2"/>
      <c r="N505" s="2"/>
    </row>
    <row r="506" spans="1:14" x14ac:dyDescent="0.25">
      <c r="A506" s="459"/>
      <c r="B506" s="459"/>
      <c r="C506" s="459"/>
      <c r="D506" s="2"/>
      <c r="E506" s="2"/>
      <c r="F506" s="2"/>
      <c r="G506" s="2"/>
      <c r="H506" s="2"/>
      <c r="I506" s="2"/>
      <c r="J506" s="2"/>
      <c r="K506" s="2"/>
      <c r="L506" s="2"/>
      <c r="M506" s="2"/>
      <c r="N506" s="2"/>
    </row>
    <row r="507" spans="1:14" x14ac:dyDescent="0.25">
      <c r="A507" s="459"/>
      <c r="B507" s="459"/>
      <c r="C507" s="459"/>
      <c r="D507" s="2"/>
      <c r="E507" s="2"/>
      <c r="F507" s="2"/>
      <c r="G507" s="2"/>
      <c r="H507" s="2"/>
      <c r="I507" s="2"/>
      <c r="J507" s="2"/>
      <c r="K507" s="2"/>
      <c r="L507" s="2"/>
      <c r="M507" s="2"/>
      <c r="N507" s="2"/>
    </row>
    <row r="508" spans="1:14" x14ac:dyDescent="0.25">
      <c r="A508" s="459"/>
      <c r="B508" s="459"/>
      <c r="C508" s="459"/>
      <c r="D508" s="2"/>
      <c r="E508" s="2"/>
      <c r="F508" s="2"/>
      <c r="G508" s="2"/>
      <c r="H508" s="2"/>
      <c r="I508" s="2"/>
      <c r="J508" s="2"/>
      <c r="K508" s="2"/>
      <c r="L508" s="2"/>
      <c r="M508" s="2"/>
      <c r="N508" s="2"/>
    </row>
    <row r="509" spans="1:14" x14ac:dyDescent="0.25">
      <c r="A509" s="459"/>
      <c r="B509" s="459"/>
      <c r="C509" s="459"/>
      <c r="D509" s="2"/>
      <c r="E509" s="2"/>
      <c r="F509" s="2"/>
      <c r="G509" s="2"/>
      <c r="H509" s="2"/>
      <c r="I509" s="2"/>
      <c r="J509" s="2"/>
      <c r="K509" s="2"/>
      <c r="L509" s="2"/>
      <c r="M509" s="2"/>
      <c r="N509" s="2"/>
    </row>
    <row r="510" spans="1:14" x14ac:dyDescent="0.25">
      <c r="A510" s="459"/>
      <c r="B510" s="459"/>
      <c r="C510" s="459"/>
      <c r="D510" s="2"/>
      <c r="E510" s="2"/>
      <c r="F510" s="2"/>
      <c r="G510" s="2"/>
      <c r="H510" s="2"/>
      <c r="I510" s="2"/>
      <c r="J510" s="2"/>
      <c r="K510" s="2"/>
      <c r="L510" s="2"/>
      <c r="M510" s="2"/>
      <c r="N510" s="2"/>
    </row>
    <row r="511" spans="1:14" x14ac:dyDescent="0.25">
      <c r="A511" s="459"/>
      <c r="B511" s="459"/>
      <c r="C511" s="459"/>
      <c r="D511" s="2"/>
      <c r="E511" s="2"/>
      <c r="F511" s="2"/>
      <c r="G511" s="2"/>
      <c r="H511" s="2"/>
      <c r="I511" s="2"/>
      <c r="J511" s="2"/>
      <c r="K511" s="2"/>
      <c r="L511" s="2"/>
      <c r="M511" s="2"/>
      <c r="N511" s="2"/>
    </row>
    <row r="512" spans="1:14" x14ac:dyDescent="0.25">
      <c r="A512" s="459"/>
      <c r="B512" s="459"/>
      <c r="C512" s="459"/>
      <c r="D512" s="2"/>
      <c r="E512" s="2"/>
      <c r="F512" s="2"/>
      <c r="G512" s="2"/>
      <c r="H512" s="2"/>
      <c r="I512" s="2"/>
      <c r="J512" s="2"/>
      <c r="K512" s="2"/>
      <c r="L512" s="2"/>
      <c r="M512" s="2"/>
      <c r="N512" s="2"/>
    </row>
    <row r="513" spans="1:14" x14ac:dyDescent="0.25">
      <c r="A513" s="459"/>
      <c r="B513" s="459"/>
      <c r="C513" s="459"/>
      <c r="D513" s="2"/>
      <c r="E513" s="2"/>
      <c r="F513" s="2"/>
      <c r="G513" s="2"/>
      <c r="H513" s="2"/>
      <c r="I513" s="2"/>
      <c r="J513" s="2"/>
      <c r="K513" s="2"/>
      <c r="L513" s="2"/>
      <c r="M513" s="2"/>
      <c r="N513" s="2"/>
    </row>
    <row r="514" spans="1:14" x14ac:dyDescent="0.25">
      <c r="A514" s="459"/>
      <c r="B514" s="459"/>
      <c r="C514" s="459"/>
      <c r="D514" s="2"/>
      <c r="E514" s="2"/>
      <c r="F514" s="2"/>
      <c r="G514" s="2"/>
      <c r="H514" s="2"/>
      <c r="I514" s="2"/>
      <c r="J514" s="2"/>
      <c r="K514" s="2"/>
      <c r="L514" s="2"/>
      <c r="M514" s="2"/>
      <c r="N514" s="2"/>
    </row>
    <row r="515" spans="1:14" x14ac:dyDescent="0.25">
      <c r="A515" s="459"/>
      <c r="B515" s="459"/>
      <c r="C515" s="459"/>
      <c r="D515" s="2"/>
      <c r="E515" s="2"/>
      <c r="F515" s="2"/>
      <c r="G515" s="2"/>
      <c r="H515" s="2"/>
      <c r="I515" s="2"/>
      <c r="J515" s="2"/>
      <c r="K515" s="2"/>
      <c r="L515" s="2"/>
      <c r="M515" s="2"/>
      <c r="N515" s="2"/>
    </row>
    <row r="516" spans="1:14" x14ac:dyDescent="0.25">
      <c r="A516" s="459"/>
      <c r="B516" s="459"/>
      <c r="C516" s="459"/>
      <c r="D516" s="2"/>
      <c r="E516" s="2"/>
      <c r="F516" s="2"/>
      <c r="G516" s="2"/>
      <c r="H516" s="2"/>
      <c r="I516" s="2"/>
      <c r="J516" s="2"/>
      <c r="K516" s="2"/>
      <c r="L516" s="2"/>
      <c r="M516" s="2"/>
      <c r="N516" s="2"/>
    </row>
    <row r="517" spans="1:14" x14ac:dyDescent="0.25">
      <c r="A517" s="459"/>
      <c r="B517" s="459"/>
      <c r="C517" s="459"/>
      <c r="D517" s="2"/>
      <c r="E517" s="2"/>
      <c r="F517" s="2"/>
      <c r="G517" s="2"/>
      <c r="H517" s="2"/>
      <c r="I517" s="2"/>
      <c r="J517" s="2"/>
      <c r="K517" s="2"/>
      <c r="L517" s="2"/>
      <c r="M517" s="2"/>
      <c r="N517" s="2"/>
    </row>
    <row r="518" spans="1:14" x14ac:dyDescent="0.25">
      <c r="A518" s="459"/>
      <c r="B518" s="459"/>
      <c r="C518" s="459"/>
      <c r="D518" s="2"/>
      <c r="E518" s="2"/>
      <c r="F518" s="2"/>
      <c r="G518" s="2"/>
      <c r="H518" s="2"/>
      <c r="I518" s="2"/>
      <c r="J518" s="2"/>
      <c r="K518" s="2"/>
      <c r="L518" s="2"/>
      <c r="M518" s="2"/>
      <c r="N518" s="2"/>
    </row>
    <row r="519" spans="1:14" x14ac:dyDescent="0.25">
      <c r="A519" s="459"/>
      <c r="B519" s="459"/>
      <c r="C519" s="459"/>
      <c r="D519" s="2"/>
      <c r="E519" s="2"/>
      <c r="F519" s="2"/>
      <c r="G519" s="2"/>
      <c r="H519" s="2"/>
      <c r="I519" s="2"/>
      <c r="J519" s="2"/>
      <c r="K519" s="2"/>
      <c r="L519" s="2"/>
      <c r="M519" s="2"/>
      <c r="N519" s="2"/>
    </row>
    <row r="520" spans="1:14" x14ac:dyDescent="0.25">
      <c r="A520" s="459"/>
      <c r="B520" s="459"/>
      <c r="C520" s="459"/>
      <c r="D520" s="2"/>
      <c r="E520" s="2"/>
      <c r="F520" s="2"/>
      <c r="G520" s="2"/>
      <c r="H520" s="2"/>
      <c r="I520" s="2"/>
      <c r="J520" s="2"/>
      <c r="K520" s="2"/>
      <c r="L520" s="2"/>
      <c r="M520" s="2"/>
      <c r="N520" s="2"/>
    </row>
    <row r="521" spans="1:14" x14ac:dyDescent="0.25">
      <c r="A521" s="459"/>
      <c r="B521" s="459"/>
      <c r="C521" s="459"/>
      <c r="D521" s="2"/>
      <c r="E521" s="2"/>
      <c r="F521" s="2"/>
      <c r="G521" s="2"/>
      <c r="H521" s="2"/>
      <c r="I521" s="2"/>
      <c r="J521" s="2"/>
      <c r="K521" s="2"/>
      <c r="L521" s="2"/>
      <c r="M521" s="2"/>
      <c r="N521" s="2"/>
    </row>
    <row r="522" spans="1:14" x14ac:dyDescent="0.25">
      <c r="A522" s="459"/>
      <c r="B522" s="459"/>
      <c r="C522" s="459"/>
      <c r="D522" s="2"/>
      <c r="E522" s="2"/>
      <c r="F522" s="2"/>
      <c r="G522" s="2"/>
      <c r="H522" s="2"/>
      <c r="I522" s="2"/>
      <c r="J522" s="2"/>
      <c r="K522" s="2"/>
      <c r="L522" s="2"/>
      <c r="M522" s="2"/>
      <c r="N522" s="2"/>
    </row>
    <row r="523" spans="1:14" x14ac:dyDescent="0.25">
      <c r="A523" s="459"/>
      <c r="B523" s="459"/>
      <c r="C523" s="459"/>
      <c r="D523" s="2"/>
      <c r="E523" s="2"/>
      <c r="F523" s="2"/>
      <c r="G523" s="2"/>
      <c r="H523" s="2"/>
      <c r="I523" s="2"/>
      <c r="J523" s="2"/>
      <c r="K523" s="2"/>
      <c r="L523" s="2"/>
      <c r="M523" s="2"/>
      <c r="N523" s="2"/>
    </row>
    <row r="524" spans="1:14" x14ac:dyDescent="0.25">
      <c r="A524" s="459"/>
      <c r="B524" s="459"/>
      <c r="C524" s="459"/>
      <c r="D524" s="2"/>
      <c r="E524" s="2"/>
      <c r="F524" s="2"/>
      <c r="G524" s="2"/>
      <c r="H524" s="2"/>
      <c r="I524" s="2"/>
      <c r="J524" s="2"/>
      <c r="K524" s="2"/>
      <c r="L524" s="2"/>
      <c r="M524" s="2"/>
      <c r="N524" s="2"/>
    </row>
    <row r="525" spans="1:14" x14ac:dyDescent="0.25">
      <c r="A525" s="459"/>
      <c r="B525" s="459"/>
      <c r="C525" s="459"/>
      <c r="D525" s="2"/>
      <c r="E525" s="2"/>
      <c r="F525" s="2"/>
      <c r="G525" s="2"/>
      <c r="H525" s="2"/>
      <c r="I525" s="2"/>
      <c r="J525" s="2"/>
      <c r="K525" s="2"/>
      <c r="L525" s="2"/>
      <c r="M525" s="2"/>
      <c r="N525" s="2"/>
    </row>
    <row r="526" spans="1:14" x14ac:dyDescent="0.25">
      <c r="A526" s="459"/>
      <c r="B526" s="459"/>
      <c r="C526" s="459"/>
      <c r="D526" s="2"/>
      <c r="E526" s="2"/>
      <c r="F526" s="2"/>
      <c r="G526" s="2"/>
      <c r="H526" s="2"/>
      <c r="I526" s="2"/>
      <c r="J526" s="2"/>
      <c r="K526" s="2"/>
      <c r="L526" s="2"/>
      <c r="M526" s="2"/>
      <c r="N526" s="2"/>
    </row>
    <row r="527" spans="1:14" x14ac:dyDescent="0.25">
      <c r="A527" s="459"/>
      <c r="B527" s="459"/>
      <c r="C527" s="459"/>
      <c r="D527" s="2"/>
      <c r="E527" s="2"/>
      <c r="F527" s="2"/>
      <c r="G527" s="2"/>
      <c r="H527" s="2"/>
      <c r="I527" s="2"/>
      <c r="J527" s="2"/>
      <c r="K527" s="2"/>
      <c r="L527" s="2"/>
      <c r="M527" s="2"/>
      <c r="N527" s="2"/>
    </row>
    <row r="528" spans="1:14" x14ac:dyDescent="0.25">
      <c r="A528" s="459"/>
      <c r="B528" s="459"/>
      <c r="C528" s="459"/>
      <c r="D528" s="2"/>
      <c r="E528" s="2"/>
      <c r="F528" s="2"/>
      <c r="G528" s="2"/>
      <c r="H528" s="2"/>
      <c r="I528" s="2"/>
      <c r="J528" s="2"/>
      <c r="K528" s="2"/>
      <c r="L528" s="2"/>
      <c r="M528" s="2"/>
      <c r="N528" s="2"/>
    </row>
    <row r="529" spans="1:14" x14ac:dyDescent="0.25">
      <c r="A529" s="459"/>
      <c r="B529" s="459"/>
      <c r="C529" s="459"/>
      <c r="D529" s="2"/>
      <c r="E529" s="2"/>
      <c r="F529" s="2"/>
      <c r="G529" s="2"/>
      <c r="H529" s="2"/>
      <c r="I529" s="2"/>
      <c r="J529" s="2"/>
      <c r="K529" s="2"/>
      <c r="L529" s="2"/>
      <c r="M529" s="2"/>
      <c r="N529" s="2"/>
    </row>
    <row r="530" spans="1:14" x14ac:dyDescent="0.25">
      <c r="A530" s="459"/>
      <c r="B530" s="459"/>
      <c r="C530" s="459"/>
      <c r="D530" s="2"/>
      <c r="E530" s="2"/>
      <c r="F530" s="2"/>
      <c r="G530" s="2"/>
      <c r="H530" s="2"/>
      <c r="I530" s="2"/>
      <c r="J530" s="2"/>
      <c r="K530" s="2"/>
      <c r="L530" s="2"/>
      <c r="M530" s="2"/>
      <c r="N530" s="2"/>
    </row>
    <row r="531" spans="1:14" x14ac:dyDescent="0.25">
      <c r="A531" s="459"/>
      <c r="B531" s="459"/>
      <c r="C531" s="459"/>
      <c r="D531" s="2"/>
      <c r="E531" s="2"/>
      <c r="F531" s="2"/>
      <c r="G531" s="2"/>
      <c r="H531" s="2"/>
      <c r="I531" s="2"/>
      <c r="J531" s="2"/>
      <c r="K531" s="2"/>
      <c r="L531" s="2"/>
      <c r="M531" s="2"/>
      <c r="N531" s="2"/>
    </row>
    <row r="532" spans="1:14" x14ac:dyDescent="0.25">
      <c r="A532" s="459"/>
      <c r="B532" s="459"/>
      <c r="C532" s="459"/>
      <c r="D532" s="2"/>
      <c r="E532" s="2"/>
      <c r="F532" s="2"/>
      <c r="G532" s="2"/>
      <c r="H532" s="2"/>
      <c r="I532" s="2"/>
      <c r="J532" s="2"/>
      <c r="K532" s="2"/>
      <c r="L532" s="2"/>
      <c r="M532" s="2"/>
      <c r="N532" s="2"/>
    </row>
    <row r="533" spans="1:14" x14ac:dyDescent="0.25">
      <c r="A533" s="459"/>
      <c r="B533" s="459"/>
      <c r="C533" s="459"/>
      <c r="D533" s="2"/>
      <c r="E533" s="2"/>
      <c r="F533" s="2"/>
      <c r="G533" s="2"/>
      <c r="H533" s="2"/>
      <c r="I533" s="2"/>
      <c r="J533" s="2"/>
      <c r="K533" s="2"/>
      <c r="L533" s="2"/>
      <c r="M533" s="2"/>
      <c r="N533" s="2"/>
    </row>
    <row r="534" spans="1:14" x14ac:dyDescent="0.25">
      <c r="A534" s="459"/>
      <c r="B534" s="459"/>
      <c r="C534" s="459"/>
      <c r="D534" s="2"/>
      <c r="E534" s="2"/>
      <c r="F534" s="2"/>
      <c r="G534" s="2"/>
      <c r="H534" s="2"/>
      <c r="I534" s="2"/>
      <c r="J534" s="2"/>
      <c r="K534" s="2"/>
      <c r="L534" s="2"/>
      <c r="M534" s="2"/>
      <c r="N534" s="2"/>
    </row>
    <row r="535" spans="1:14" x14ac:dyDescent="0.25">
      <c r="A535" s="459"/>
      <c r="B535" s="459"/>
      <c r="C535" s="459"/>
      <c r="D535" s="2"/>
      <c r="E535" s="2"/>
      <c r="F535" s="2"/>
      <c r="G535" s="2"/>
      <c r="H535" s="2"/>
      <c r="I535" s="2"/>
      <c r="J535" s="2"/>
      <c r="K535" s="2"/>
      <c r="L535" s="2"/>
      <c r="M535" s="2"/>
      <c r="N535" s="2"/>
    </row>
    <row r="536" spans="1:14" x14ac:dyDescent="0.25">
      <c r="A536" s="459"/>
      <c r="B536" s="459"/>
      <c r="C536" s="459"/>
      <c r="D536" s="2"/>
      <c r="E536" s="2"/>
      <c r="F536" s="2"/>
      <c r="G536" s="2"/>
      <c r="H536" s="2"/>
      <c r="I536" s="2"/>
      <c r="J536" s="2"/>
      <c r="K536" s="2"/>
      <c r="L536" s="2"/>
      <c r="M536" s="2"/>
      <c r="N536" s="2"/>
    </row>
    <row r="537" spans="1:14" x14ac:dyDescent="0.25">
      <c r="A537" s="459"/>
      <c r="B537" s="459"/>
      <c r="C537" s="459"/>
      <c r="D537" s="2"/>
      <c r="E537" s="2"/>
      <c r="F537" s="2"/>
      <c r="G537" s="2"/>
      <c r="H537" s="2"/>
      <c r="I537" s="2"/>
      <c r="J537" s="2"/>
      <c r="K537" s="2"/>
      <c r="L537" s="2"/>
      <c r="M537" s="2"/>
      <c r="N537" s="2"/>
    </row>
    <row r="538" spans="1:14" x14ac:dyDescent="0.25">
      <c r="A538" s="459"/>
      <c r="B538" s="459"/>
      <c r="C538" s="459"/>
      <c r="D538" s="2"/>
      <c r="E538" s="2"/>
      <c r="F538" s="2"/>
      <c r="G538" s="2"/>
      <c r="H538" s="2"/>
      <c r="I538" s="2"/>
      <c r="J538" s="2"/>
      <c r="K538" s="2"/>
      <c r="L538" s="2"/>
      <c r="M538" s="2"/>
      <c r="N538" s="2"/>
    </row>
    <row r="539" spans="1:14" x14ac:dyDescent="0.25">
      <c r="A539" s="459"/>
      <c r="B539" s="459"/>
      <c r="C539" s="459"/>
      <c r="D539" s="2"/>
      <c r="E539" s="2"/>
      <c r="F539" s="2"/>
      <c r="G539" s="2"/>
      <c r="H539" s="2"/>
      <c r="I539" s="2"/>
      <c r="J539" s="2"/>
      <c r="K539" s="2"/>
      <c r="L539" s="2"/>
      <c r="M539" s="2"/>
      <c r="N539" s="2"/>
    </row>
    <row r="540" spans="1:14" x14ac:dyDescent="0.25">
      <c r="A540" s="459"/>
      <c r="B540" s="459"/>
      <c r="C540" s="459"/>
      <c r="D540" s="2"/>
      <c r="E540" s="2"/>
      <c r="F540" s="2"/>
      <c r="G540" s="2"/>
      <c r="H540" s="2"/>
      <c r="I540" s="2"/>
      <c r="J540" s="2"/>
      <c r="K540" s="2"/>
      <c r="L540" s="2"/>
      <c r="M540" s="2"/>
      <c r="N540" s="2"/>
    </row>
    <row r="541" spans="1:14" x14ac:dyDescent="0.25">
      <c r="A541" s="459"/>
      <c r="B541" s="459"/>
      <c r="C541" s="459"/>
      <c r="D541" s="2"/>
      <c r="E541" s="2"/>
      <c r="F541" s="2"/>
      <c r="G541" s="2"/>
      <c r="H541" s="2"/>
      <c r="I541" s="2"/>
      <c r="J541" s="2"/>
      <c r="K541" s="2"/>
      <c r="L541" s="2"/>
      <c r="M541" s="2"/>
      <c r="N541" s="2"/>
    </row>
    <row r="542" spans="1:14" x14ac:dyDescent="0.25">
      <c r="A542" s="459"/>
      <c r="B542" s="459"/>
      <c r="C542" s="459"/>
      <c r="D542" s="2"/>
      <c r="E542" s="2"/>
      <c r="F542" s="2"/>
      <c r="G542" s="2"/>
      <c r="H542" s="2"/>
      <c r="I542" s="2"/>
      <c r="J542" s="2"/>
      <c r="K542" s="2"/>
      <c r="L542" s="2"/>
      <c r="M542" s="2"/>
      <c r="N542" s="2"/>
    </row>
    <row r="543" spans="1:14" x14ac:dyDescent="0.25">
      <c r="A543" s="459"/>
      <c r="B543" s="459"/>
      <c r="C543" s="459"/>
      <c r="D543" s="2"/>
      <c r="E543" s="2"/>
      <c r="F543" s="2"/>
      <c r="G543" s="2"/>
      <c r="H543" s="2"/>
      <c r="I543" s="2"/>
      <c r="J543" s="2"/>
      <c r="K543" s="2"/>
      <c r="L543" s="2"/>
      <c r="M543" s="2"/>
      <c r="N543" s="2"/>
    </row>
    <row r="544" spans="1:14" x14ac:dyDescent="0.25">
      <c r="A544" s="459"/>
      <c r="B544" s="459"/>
      <c r="C544" s="459"/>
      <c r="D544" s="2"/>
      <c r="E544" s="2"/>
      <c r="F544" s="2"/>
      <c r="G544" s="2"/>
      <c r="H544" s="2"/>
      <c r="I544" s="2"/>
      <c r="J544" s="2"/>
      <c r="K544" s="2"/>
      <c r="L544" s="2"/>
      <c r="M544" s="2"/>
      <c r="N544" s="2"/>
    </row>
    <row r="545" spans="1:14" x14ac:dyDescent="0.25">
      <c r="A545" s="459"/>
      <c r="B545" s="459"/>
      <c r="C545" s="459"/>
      <c r="D545" s="2"/>
      <c r="E545" s="2"/>
      <c r="F545" s="2"/>
      <c r="G545" s="2"/>
      <c r="H545" s="2"/>
      <c r="I545" s="2"/>
      <c r="J545" s="2"/>
      <c r="K545" s="2"/>
      <c r="L545" s="2"/>
      <c r="M545" s="2"/>
      <c r="N545" s="2"/>
    </row>
    <row r="546" spans="1:14" x14ac:dyDescent="0.25">
      <c r="A546" s="459"/>
      <c r="B546" s="459"/>
      <c r="C546" s="459"/>
      <c r="D546" s="2"/>
      <c r="E546" s="2"/>
      <c r="F546" s="2"/>
      <c r="G546" s="2"/>
      <c r="H546" s="2"/>
      <c r="I546" s="2"/>
      <c r="J546" s="2"/>
      <c r="K546" s="2"/>
      <c r="L546" s="2"/>
      <c r="M546" s="2"/>
      <c r="N546" s="2"/>
    </row>
    <row r="547" spans="1:14" x14ac:dyDescent="0.25">
      <c r="A547" s="459"/>
      <c r="B547" s="459"/>
      <c r="C547" s="459"/>
      <c r="D547" s="2"/>
      <c r="E547" s="2"/>
      <c r="F547" s="2"/>
      <c r="G547" s="2"/>
      <c r="H547" s="2"/>
      <c r="I547" s="2"/>
      <c r="J547" s="2"/>
      <c r="K547" s="2"/>
      <c r="L547" s="2"/>
      <c r="M547" s="2"/>
      <c r="N547" s="2"/>
    </row>
    <row r="548" spans="1:14" x14ac:dyDescent="0.25">
      <c r="A548" s="459"/>
      <c r="B548" s="459"/>
      <c r="C548" s="459"/>
      <c r="D548" s="2"/>
      <c r="E548" s="2"/>
      <c r="F548" s="2"/>
      <c r="G548" s="2"/>
      <c r="H548" s="2"/>
      <c r="I548" s="2"/>
      <c r="J548" s="2"/>
      <c r="K548" s="2"/>
      <c r="L548" s="2"/>
      <c r="M548" s="2"/>
      <c r="N548" s="2"/>
    </row>
    <row r="549" spans="1:14" x14ac:dyDescent="0.25">
      <c r="A549" s="459"/>
      <c r="B549" s="459"/>
      <c r="C549" s="459"/>
      <c r="D549" s="2"/>
      <c r="E549" s="2"/>
      <c r="F549" s="2"/>
      <c r="G549" s="2"/>
      <c r="H549" s="2"/>
      <c r="I549" s="2"/>
      <c r="J549" s="2"/>
      <c r="K549" s="2"/>
      <c r="L549" s="2"/>
      <c r="M549" s="2"/>
      <c r="N549" s="2"/>
    </row>
    <row r="550" spans="1:14" x14ac:dyDescent="0.25">
      <c r="A550" s="459"/>
      <c r="B550" s="459"/>
      <c r="C550" s="459"/>
      <c r="D550" s="2"/>
      <c r="E550" s="2"/>
      <c r="F550" s="2"/>
      <c r="G550" s="2"/>
      <c r="H550" s="2"/>
      <c r="I550" s="2"/>
      <c r="J550" s="2"/>
      <c r="K550" s="2"/>
      <c r="L550" s="2"/>
      <c r="M550" s="2"/>
      <c r="N550" s="2"/>
    </row>
    <row r="551" spans="1:14" x14ac:dyDescent="0.25">
      <c r="A551" s="459"/>
      <c r="B551" s="459"/>
      <c r="C551" s="459"/>
      <c r="D551" s="2"/>
      <c r="E551" s="2"/>
      <c r="F551" s="2"/>
      <c r="G551" s="2"/>
      <c r="H551" s="2"/>
      <c r="I551" s="2"/>
      <c r="J551" s="2"/>
      <c r="K551" s="2"/>
      <c r="L551" s="2"/>
      <c r="M551" s="2"/>
      <c r="N551" s="2"/>
    </row>
    <row r="552" spans="1:14" x14ac:dyDescent="0.25">
      <c r="A552" s="459"/>
      <c r="B552" s="459"/>
      <c r="C552" s="459"/>
      <c r="D552" s="2"/>
      <c r="E552" s="2"/>
      <c r="F552" s="2"/>
      <c r="G552" s="2"/>
      <c r="H552" s="2"/>
      <c r="I552" s="2"/>
      <c r="J552" s="2"/>
      <c r="K552" s="2"/>
      <c r="L552" s="2"/>
      <c r="M552" s="2"/>
      <c r="N552" s="2"/>
    </row>
    <row r="553" spans="1:14" x14ac:dyDescent="0.25">
      <c r="A553" s="459"/>
      <c r="B553" s="459"/>
      <c r="C553" s="459"/>
      <c r="D553" s="2"/>
      <c r="E553" s="2"/>
      <c r="F553" s="2"/>
      <c r="G553" s="2"/>
      <c r="H553" s="2"/>
      <c r="I553" s="2"/>
      <c r="J553" s="2"/>
      <c r="K553" s="2"/>
      <c r="L553" s="2"/>
      <c r="M553" s="2"/>
      <c r="N553" s="2"/>
    </row>
    <row r="554" spans="1:14" x14ac:dyDescent="0.25">
      <c r="A554" s="459"/>
      <c r="B554" s="459"/>
      <c r="C554" s="459"/>
      <c r="D554" s="2"/>
      <c r="E554" s="2"/>
      <c r="F554" s="2"/>
      <c r="G554" s="2"/>
      <c r="H554" s="2"/>
      <c r="I554" s="2"/>
      <c r="J554" s="2"/>
      <c r="K554" s="2"/>
      <c r="L554" s="2"/>
      <c r="M554" s="2"/>
      <c r="N554" s="2"/>
    </row>
    <row r="555" spans="1:14" x14ac:dyDescent="0.25">
      <c r="A555" s="459"/>
      <c r="B555" s="459"/>
      <c r="C555" s="459"/>
      <c r="D555" s="2"/>
      <c r="E555" s="2"/>
      <c r="F555" s="2"/>
      <c r="G555" s="2"/>
      <c r="H555" s="2"/>
      <c r="I555" s="2"/>
      <c r="J555" s="2"/>
      <c r="K555" s="2"/>
      <c r="L555" s="2"/>
      <c r="M555" s="2"/>
      <c r="N555" s="2"/>
    </row>
    <row r="556" spans="1:14" x14ac:dyDescent="0.25">
      <c r="A556" s="459"/>
      <c r="B556" s="459"/>
      <c r="C556" s="459"/>
      <c r="D556" s="2"/>
      <c r="E556" s="2"/>
      <c r="F556" s="2"/>
      <c r="G556" s="2"/>
      <c r="H556" s="2"/>
      <c r="I556" s="2"/>
      <c r="J556" s="2"/>
      <c r="K556" s="2"/>
      <c r="L556" s="2"/>
      <c r="M556" s="2"/>
      <c r="N556" s="2"/>
    </row>
    <row r="557" spans="1:14" x14ac:dyDescent="0.25">
      <c r="A557" s="459"/>
      <c r="B557" s="459"/>
      <c r="C557" s="459"/>
      <c r="D557" s="2"/>
      <c r="E557" s="2"/>
      <c r="F557" s="2"/>
      <c r="G557" s="2"/>
      <c r="H557" s="2"/>
      <c r="I557" s="2"/>
      <c r="J557" s="2"/>
      <c r="K557" s="2"/>
      <c r="L557" s="2"/>
      <c r="M557" s="2"/>
      <c r="N557" s="2"/>
    </row>
    <row r="558" spans="1:14" x14ac:dyDescent="0.25">
      <c r="A558" s="459"/>
      <c r="B558" s="459"/>
      <c r="C558" s="459"/>
      <c r="D558" s="2"/>
      <c r="E558" s="2"/>
      <c r="F558" s="2"/>
      <c r="G558" s="2"/>
      <c r="H558" s="2"/>
      <c r="I558" s="2"/>
      <c r="J558" s="2"/>
      <c r="K558" s="2"/>
      <c r="L558" s="2"/>
      <c r="M558" s="2"/>
      <c r="N558" s="2"/>
    </row>
    <row r="559" spans="1:14" x14ac:dyDescent="0.25">
      <c r="A559" s="459"/>
      <c r="B559" s="459"/>
      <c r="C559" s="459"/>
      <c r="D559" s="2"/>
      <c r="E559" s="2"/>
      <c r="F559" s="2"/>
      <c r="G559" s="2"/>
      <c r="H559" s="2"/>
      <c r="I559" s="2"/>
      <c r="J559" s="2"/>
      <c r="K559" s="2"/>
      <c r="L559" s="2"/>
      <c r="M559" s="2"/>
      <c r="N559" s="2"/>
    </row>
    <row r="560" spans="1:14" x14ac:dyDescent="0.25">
      <c r="A560" s="459"/>
      <c r="B560" s="459"/>
      <c r="C560" s="459"/>
      <c r="D560" s="2"/>
      <c r="E560" s="2"/>
      <c r="F560" s="2"/>
      <c r="G560" s="2"/>
      <c r="H560" s="2"/>
      <c r="I560" s="2"/>
      <c r="J560" s="2"/>
      <c r="K560" s="2"/>
      <c r="L560" s="2"/>
      <c r="M560" s="2"/>
      <c r="N560" s="2"/>
    </row>
    <row r="561" spans="1:14" x14ac:dyDescent="0.25">
      <c r="A561" s="459"/>
      <c r="B561" s="459"/>
      <c r="C561" s="459"/>
      <c r="D561" s="2"/>
      <c r="E561" s="2"/>
      <c r="F561" s="2"/>
      <c r="G561" s="2"/>
      <c r="H561" s="2"/>
      <c r="I561" s="2"/>
      <c r="J561" s="2"/>
      <c r="K561" s="2"/>
      <c r="L561" s="2"/>
      <c r="M561" s="2"/>
      <c r="N561" s="2"/>
    </row>
    <row r="562" spans="1:14" x14ac:dyDescent="0.25">
      <c r="A562" s="459"/>
      <c r="B562" s="459"/>
      <c r="C562" s="459"/>
      <c r="D562" s="2"/>
      <c r="E562" s="2"/>
      <c r="F562" s="2"/>
      <c r="G562" s="2"/>
      <c r="H562" s="2"/>
      <c r="I562" s="2"/>
      <c r="J562" s="2"/>
      <c r="K562" s="2"/>
      <c r="L562" s="2"/>
      <c r="M562" s="2"/>
      <c r="N562" s="2"/>
    </row>
    <row r="563" spans="1:14" x14ac:dyDescent="0.25">
      <c r="A563" s="459"/>
      <c r="B563" s="459"/>
      <c r="C563" s="459"/>
      <c r="D563" s="2"/>
      <c r="E563" s="2"/>
      <c r="F563" s="2"/>
      <c r="G563" s="2"/>
      <c r="H563" s="2"/>
      <c r="I563" s="2"/>
      <c r="J563" s="2"/>
      <c r="K563" s="2"/>
      <c r="L563" s="2"/>
      <c r="M563" s="2"/>
      <c r="N563" s="2"/>
    </row>
    <row r="564" spans="1:14" x14ac:dyDescent="0.25">
      <c r="A564" s="459"/>
      <c r="B564" s="459"/>
      <c r="C564" s="459"/>
      <c r="D564" s="2"/>
      <c r="E564" s="2"/>
      <c r="F564" s="2"/>
      <c r="G564" s="2"/>
      <c r="H564" s="2"/>
      <c r="I564" s="2"/>
      <c r="J564" s="2"/>
      <c r="K564" s="2"/>
      <c r="L564" s="2"/>
      <c r="M564" s="2"/>
      <c r="N564" s="2"/>
    </row>
    <row r="565" spans="1:14" x14ac:dyDescent="0.25">
      <c r="A565" s="459"/>
      <c r="B565" s="459"/>
      <c r="C565" s="459"/>
      <c r="D565" s="2"/>
      <c r="E565" s="2"/>
      <c r="F565" s="2"/>
      <c r="G565" s="2"/>
      <c r="H565" s="2"/>
      <c r="I565" s="2"/>
      <c r="J565" s="2"/>
      <c r="K565" s="2"/>
      <c r="L565" s="2"/>
      <c r="M565" s="2"/>
      <c r="N565" s="2"/>
    </row>
    <row r="566" spans="1:14" x14ac:dyDescent="0.25">
      <c r="A566" s="459"/>
      <c r="B566" s="459"/>
      <c r="C566" s="459"/>
      <c r="D566" s="2"/>
      <c r="E566" s="2"/>
      <c r="F566" s="2"/>
      <c r="G566" s="2"/>
      <c r="H566" s="2"/>
      <c r="I566" s="2"/>
      <c r="J566" s="2"/>
      <c r="K566" s="2"/>
      <c r="L566" s="2"/>
      <c r="M566" s="2"/>
      <c r="N566" s="2"/>
    </row>
    <row r="567" spans="1:14" x14ac:dyDescent="0.25">
      <c r="A567" s="459"/>
      <c r="B567" s="459"/>
      <c r="C567" s="459"/>
      <c r="D567" s="2"/>
      <c r="E567" s="2"/>
      <c r="F567" s="2"/>
      <c r="G567" s="2"/>
      <c r="H567" s="2"/>
      <c r="I567" s="2"/>
      <c r="J567" s="2"/>
      <c r="K567" s="2"/>
      <c r="L567" s="2"/>
      <c r="M567" s="2"/>
      <c r="N567" s="2"/>
    </row>
    <row r="568" spans="1:14" x14ac:dyDescent="0.25">
      <c r="A568" s="459"/>
      <c r="B568" s="459"/>
      <c r="C568" s="459"/>
      <c r="D568" s="2"/>
      <c r="E568" s="2"/>
      <c r="F568" s="2"/>
      <c r="G568" s="2"/>
      <c r="H568" s="2"/>
      <c r="I568" s="2"/>
      <c r="J568" s="2"/>
      <c r="K568" s="2"/>
      <c r="L568" s="2"/>
      <c r="M568" s="2"/>
      <c r="N568" s="2"/>
    </row>
    <row r="569" spans="1:14" x14ac:dyDescent="0.25">
      <c r="A569" s="459"/>
      <c r="B569" s="459"/>
      <c r="C569" s="459"/>
      <c r="D569" s="2"/>
      <c r="E569" s="2"/>
      <c r="F569" s="2"/>
      <c r="G569" s="2"/>
      <c r="H569" s="2"/>
      <c r="I569" s="2"/>
      <c r="J569" s="2"/>
      <c r="K569" s="2"/>
      <c r="L569" s="2"/>
      <c r="M569" s="2"/>
      <c r="N569" s="2"/>
    </row>
    <row r="570" spans="1:14" x14ac:dyDescent="0.25">
      <c r="A570" s="459"/>
      <c r="B570" s="459"/>
      <c r="C570" s="459"/>
      <c r="D570" s="2"/>
      <c r="E570" s="2"/>
      <c r="F570" s="2"/>
      <c r="G570" s="2"/>
      <c r="H570" s="2"/>
      <c r="I570" s="2"/>
      <c r="J570" s="2"/>
      <c r="K570" s="2"/>
      <c r="L570" s="2"/>
      <c r="M570" s="2"/>
      <c r="N570" s="2"/>
    </row>
    <row r="571" spans="1:14" x14ac:dyDescent="0.25">
      <c r="A571" s="459"/>
      <c r="B571" s="459"/>
      <c r="C571" s="459"/>
      <c r="D571" s="2"/>
      <c r="E571" s="2"/>
      <c r="F571" s="2"/>
      <c r="G571" s="2"/>
      <c r="H571" s="2"/>
      <c r="I571" s="2"/>
      <c r="J571" s="2"/>
      <c r="K571" s="2"/>
      <c r="L571" s="2"/>
      <c r="M571" s="2"/>
      <c r="N571" s="2"/>
    </row>
    <row r="572" spans="1:14" x14ac:dyDescent="0.25">
      <c r="A572" s="459"/>
      <c r="B572" s="459"/>
      <c r="C572" s="459"/>
      <c r="D572" s="2"/>
      <c r="E572" s="2"/>
      <c r="F572" s="2"/>
      <c r="G572" s="2"/>
      <c r="H572" s="2"/>
      <c r="I572" s="2"/>
      <c r="J572" s="2"/>
      <c r="K572" s="2"/>
      <c r="L572" s="2"/>
      <c r="M572" s="2"/>
      <c r="N572" s="2"/>
    </row>
    <row r="573" spans="1:14" x14ac:dyDescent="0.25">
      <c r="A573" s="459"/>
      <c r="B573" s="459"/>
      <c r="C573" s="459"/>
      <c r="D573" s="2"/>
      <c r="E573" s="2"/>
      <c r="F573" s="2"/>
      <c r="G573" s="2"/>
      <c r="H573" s="2"/>
      <c r="I573" s="2"/>
      <c r="J573" s="2"/>
      <c r="K573" s="2"/>
      <c r="L573" s="2"/>
      <c r="M573" s="2"/>
      <c r="N573" s="2"/>
    </row>
    <row r="574" spans="1:14" x14ac:dyDescent="0.25">
      <c r="A574" s="459"/>
      <c r="B574" s="459"/>
      <c r="C574" s="459"/>
      <c r="D574" s="2"/>
      <c r="E574" s="2"/>
      <c r="F574" s="2"/>
      <c r="G574" s="2"/>
      <c r="H574" s="2"/>
      <c r="I574" s="2"/>
      <c r="J574" s="2"/>
      <c r="K574" s="2"/>
      <c r="L574" s="2"/>
      <c r="M574" s="2"/>
      <c r="N574" s="2"/>
    </row>
    <row r="575" spans="1:14" x14ac:dyDescent="0.25">
      <c r="A575" s="459"/>
      <c r="B575" s="459"/>
      <c r="C575" s="459"/>
      <c r="D575" s="2"/>
      <c r="E575" s="2"/>
      <c r="F575" s="2"/>
      <c r="G575" s="2"/>
      <c r="H575" s="2"/>
      <c r="I575" s="2"/>
      <c r="J575" s="2"/>
      <c r="K575" s="2"/>
      <c r="L575" s="2"/>
      <c r="M575" s="2"/>
      <c r="N575" s="2"/>
    </row>
    <row r="576" spans="1:14" x14ac:dyDescent="0.25">
      <c r="A576" s="459"/>
      <c r="B576" s="459"/>
      <c r="C576" s="459"/>
      <c r="D576" s="2"/>
      <c r="E576" s="2"/>
      <c r="F576" s="2"/>
      <c r="G576" s="2"/>
      <c r="H576" s="2"/>
      <c r="I576" s="2"/>
      <c r="J576" s="2"/>
      <c r="K576" s="2"/>
      <c r="L576" s="2"/>
      <c r="M576" s="2"/>
      <c r="N576" s="2"/>
    </row>
    <row r="577" spans="1:14" x14ac:dyDescent="0.25">
      <c r="A577" s="459"/>
      <c r="B577" s="459"/>
      <c r="C577" s="459"/>
      <c r="D577" s="2"/>
      <c r="E577" s="2"/>
      <c r="F577" s="2"/>
      <c r="G577" s="2"/>
      <c r="H577" s="2"/>
      <c r="I577" s="2"/>
      <c r="J577" s="2"/>
      <c r="K577" s="2"/>
      <c r="L577" s="2"/>
      <c r="M577" s="2"/>
      <c r="N577" s="2"/>
    </row>
    <row r="578" spans="1:14" x14ac:dyDescent="0.25">
      <c r="A578" s="459"/>
      <c r="B578" s="459"/>
      <c r="C578" s="459"/>
      <c r="D578" s="2"/>
      <c r="E578" s="2"/>
      <c r="F578" s="2"/>
      <c r="G578" s="2"/>
      <c r="H578" s="2"/>
      <c r="I578" s="2"/>
      <c r="J578" s="2"/>
      <c r="K578" s="2"/>
      <c r="L578" s="2"/>
      <c r="M578" s="2"/>
      <c r="N578" s="2"/>
    </row>
    <row r="579" spans="1:14" x14ac:dyDescent="0.25">
      <c r="A579" s="459"/>
      <c r="B579" s="459"/>
      <c r="C579" s="459"/>
      <c r="D579" s="2"/>
      <c r="E579" s="2"/>
      <c r="F579" s="2"/>
      <c r="G579" s="2"/>
      <c r="H579" s="2"/>
      <c r="I579" s="2"/>
      <c r="J579" s="2"/>
      <c r="K579" s="2"/>
      <c r="L579" s="2"/>
      <c r="M579" s="2"/>
      <c r="N579" s="2"/>
    </row>
    <row r="580" spans="1:14" x14ac:dyDescent="0.25">
      <c r="A580" s="459"/>
      <c r="B580" s="459"/>
      <c r="C580" s="459"/>
      <c r="D580" s="2"/>
      <c r="E580" s="2"/>
      <c r="F580" s="2"/>
      <c r="G580" s="2"/>
      <c r="H580" s="2"/>
      <c r="I580" s="2"/>
      <c r="J580" s="2"/>
      <c r="K580" s="2"/>
      <c r="L580" s="2"/>
      <c r="M580" s="2"/>
      <c r="N580" s="2"/>
    </row>
    <row r="581" spans="1:14" x14ac:dyDescent="0.25">
      <c r="A581" s="459"/>
      <c r="B581" s="459"/>
      <c r="C581" s="459"/>
      <c r="D581" s="2"/>
      <c r="E581" s="2"/>
      <c r="F581" s="2"/>
      <c r="G581" s="2"/>
      <c r="H581" s="2"/>
      <c r="I581" s="2"/>
      <c r="J581" s="2"/>
      <c r="K581" s="2"/>
      <c r="L581" s="2"/>
      <c r="M581" s="2"/>
      <c r="N581" s="2"/>
    </row>
    <row r="582" spans="1:14" x14ac:dyDescent="0.25">
      <c r="A582" s="459"/>
      <c r="B582" s="459"/>
      <c r="C582" s="459"/>
      <c r="D582" s="2"/>
      <c r="E582" s="2"/>
      <c r="F582" s="2"/>
      <c r="G582" s="2"/>
      <c r="H582" s="2"/>
      <c r="I582" s="2"/>
      <c r="J582" s="2"/>
      <c r="K582" s="2"/>
      <c r="L582" s="2"/>
      <c r="M582" s="2"/>
      <c r="N582" s="2"/>
    </row>
    <row r="583" spans="1:14" x14ac:dyDescent="0.25">
      <c r="A583" s="459"/>
      <c r="B583" s="459"/>
      <c r="C583" s="459"/>
      <c r="D583" s="2"/>
      <c r="E583" s="2"/>
      <c r="F583" s="2"/>
      <c r="G583" s="2"/>
      <c r="H583" s="2"/>
      <c r="I583" s="2"/>
      <c r="J583" s="2"/>
      <c r="K583" s="2"/>
      <c r="L583" s="2"/>
      <c r="M583" s="2"/>
      <c r="N583" s="2"/>
    </row>
    <row r="584" spans="1:14" x14ac:dyDescent="0.25">
      <c r="A584" s="459"/>
      <c r="B584" s="459"/>
      <c r="C584" s="459"/>
      <c r="D584" s="2"/>
      <c r="E584" s="2"/>
      <c r="F584" s="2"/>
      <c r="G584" s="2"/>
      <c r="H584" s="2"/>
      <c r="I584" s="2"/>
      <c r="J584" s="2"/>
      <c r="K584" s="2"/>
      <c r="L584" s="2"/>
      <c r="M584" s="2"/>
      <c r="N584" s="2"/>
    </row>
    <row r="585" spans="1:14" x14ac:dyDescent="0.25">
      <c r="A585" s="459"/>
      <c r="B585" s="459"/>
      <c r="C585" s="459"/>
      <c r="D585" s="2"/>
      <c r="E585" s="2"/>
      <c r="F585" s="2"/>
      <c r="G585" s="2"/>
      <c r="H585" s="2"/>
      <c r="I585" s="2"/>
      <c r="J585" s="2"/>
      <c r="K585" s="2"/>
      <c r="L585" s="2"/>
      <c r="M585" s="2"/>
      <c r="N585" s="2"/>
    </row>
    <row r="586" spans="1:14" x14ac:dyDescent="0.25">
      <c r="A586" s="459"/>
      <c r="B586" s="459"/>
      <c r="C586" s="459"/>
      <c r="D586" s="2"/>
      <c r="E586" s="2"/>
      <c r="F586" s="2"/>
      <c r="G586" s="2"/>
      <c r="H586" s="2"/>
      <c r="I586" s="2"/>
      <c r="J586" s="2"/>
      <c r="K586" s="2"/>
      <c r="L586" s="2"/>
      <c r="M586" s="2"/>
      <c r="N586" s="2"/>
    </row>
    <row r="587" spans="1:14" x14ac:dyDescent="0.25">
      <c r="A587" s="459"/>
      <c r="B587" s="459"/>
      <c r="C587" s="459"/>
      <c r="D587" s="2"/>
      <c r="E587" s="2"/>
      <c r="F587" s="2"/>
      <c r="G587" s="2"/>
      <c r="H587" s="2"/>
      <c r="I587" s="2"/>
      <c r="J587" s="2"/>
      <c r="K587" s="2"/>
      <c r="L587" s="2"/>
      <c r="M587" s="2"/>
      <c r="N587" s="2"/>
    </row>
    <row r="588" spans="1:14" x14ac:dyDescent="0.25">
      <c r="A588" s="459"/>
      <c r="B588" s="459"/>
      <c r="C588" s="459"/>
      <c r="D588" s="2"/>
      <c r="E588" s="2"/>
      <c r="F588" s="2"/>
      <c r="G588" s="2"/>
      <c r="H588" s="2"/>
      <c r="I588" s="2"/>
      <c r="J588" s="2"/>
      <c r="K588" s="2"/>
      <c r="L588" s="2"/>
      <c r="M588" s="2"/>
      <c r="N588" s="2"/>
    </row>
    <row r="589" spans="1:14" x14ac:dyDescent="0.25">
      <c r="A589" s="459"/>
      <c r="B589" s="459"/>
      <c r="C589" s="459"/>
      <c r="D589" s="2"/>
      <c r="E589" s="2"/>
      <c r="F589" s="2"/>
      <c r="G589" s="2"/>
      <c r="H589" s="2"/>
      <c r="I589" s="2"/>
      <c r="J589" s="2"/>
      <c r="K589" s="2"/>
      <c r="L589" s="2"/>
      <c r="M589" s="2"/>
      <c r="N589" s="2"/>
    </row>
    <row r="590" spans="1:14" x14ac:dyDescent="0.25">
      <c r="A590" s="459"/>
      <c r="B590" s="459"/>
      <c r="C590" s="459"/>
      <c r="D590" s="2"/>
      <c r="E590" s="2"/>
      <c r="F590" s="2"/>
      <c r="G590" s="2"/>
      <c r="H590" s="2"/>
      <c r="I590" s="2"/>
      <c r="J590" s="2"/>
      <c r="K590" s="2"/>
      <c r="L590" s="2"/>
      <c r="M590" s="2"/>
      <c r="N590" s="2"/>
    </row>
    <row r="591" spans="1:14" x14ac:dyDescent="0.25">
      <c r="A591" s="459"/>
      <c r="B591" s="459"/>
      <c r="C591" s="459"/>
      <c r="D591" s="2"/>
      <c r="E591" s="2"/>
      <c r="F591" s="2"/>
      <c r="G591" s="2"/>
      <c r="H591" s="2"/>
      <c r="I591" s="2"/>
      <c r="J591" s="2"/>
      <c r="K591" s="2"/>
      <c r="L591" s="2"/>
      <c r="M591" s="2"/>
      <c r="N591" s="2"/>
    </row>
    <row r="592" spans="1:14" x14ac:dyDescent="0.25">
      <c r="A592" s="459"/>
      <c r="B592" s="459"/>
      <c r="C592" s="459"/>
      <c r="D592" s="2"/>
      <c r="E592" s="2"/>
      <c r="F592" s="2"/>
      <c r="G592" s="2"/>
      <c r="H592" s="2"/>
      <c r="I592" s="2"/>
      <c r="J592" s="2"/>
      <c r="K592" s="2"/>
      <c r="L592" s="2"/>
      <c r="M592" s="2"/>
      <c r="N592" s="2"/>
    </row>
    <row r="593" spans="1:14" x14ac:dyDescent="0.25">
      <c r="A593" s="459"/>
      <c r="B593" s="459"/>
      <c r="C593" s="459"/>
      <c r="D593" s="2"/>
      <c r="E593" s="2"/>
      <c r="F593" s="2"/>
      <c r="G593" s="2"/>
      <c r="H593" s="2"/>
      <c r="I593" s="2"/>
      <c r="J593" s="2"/>
      <c r="K593" s="2"/>
      <c r="L593" s="2"/>
      <c r="M593" s="2"/>
      <c r="N593" s="2"/>
    </row>
    <row r="594" spans="1:14" x14ac:dyDescent="0.25">
      <c r="A594" s="459"/>
      <c r="B594" s="459"/>
      <c r="C594" s="459"/>
      <c r="D594" s="2"/>
      <c r="E594" s="2"/>
      <c r="F594" s="2"/>
      <c r="G594" s="2"/>
      <c r="H594" s="2"/>
      <c r="I594" s="2"/>
      <c r="J594" s="2"/>
      <c r="K594" s="2"/>
      <c r="L594" s="2"/>
      <c r="M594" s="2"/>
      <c r="N594" s="2"/>
    </row>
    <row r="595" spans="1:14" x14ac:dyDescent="0.25">
      <c r="A595" s="459"/>
      <c r="B595" s="459"/>
      <c r="C595" s="459"/>
      <c r="D595" s="2"/>
      <c r="E595" s="2"/>
      <c r="F595" s="2"/>
      <c r="G595" s="2"/>
      <c r="H595" s="2"/>
      <c r="I595" s="2"/>
      <c r="J595" s="2"/>
      <c r="K595" s="2"/>
      <c r="L595" s="2"/>
      <c r="M595" s="2"/>
      <c r="N595" s="2"/>
    </row>
    <row r="596" spans="1:14" x14ac:dyDescent="0.25">
      <c r="A596" s="459"/>
      <c r="B596" s="459"/>
      <c r="C596" s="459"/>
      <c r="D596" s="2"/>
      <c r="E596" s="2"/>
      <c r="F596" s="2"/>
      <c r="G596" s="2"/>
      <c r="H596" s="2"/>
      <c r="I596" s="2"/>
      <c r="J596" s="2"/>
      <c r="K596" s="2"/>
      <c r="L596" s="2"/>
      <c r="M596" s="2"/>
      <c r="N596" s="2"/>
    </row>
    <row r="597" spans="1:14" x14ac:dyDescent="0.25">
      <c r="A597" s="459"/>
      <c r="B597" s="459"/>
      <c r="C597" s="459"/>
      <c r="D597" s="2"/>
      <c r="E597" s="2"/>
      <c r="F597" s="2"/>
      <c r="G597" s="2"/>
      <c r="H597" s="2"/>
      <c r="I597" s="2"/>
      <c r="J597" s="2"/>
      <c r="K597" s="2"/>
      <c r="L597" s="2"/>
      <c r="M597" s="2"/>
      <c r="N597" s="2"/>
    </row>
    <row r="598" spans="1:14" x14ac:dyDescent="0.25">
      <c r="A598" s="459"/>
      <c r="B598" s="459"/>
      <c r="C598" s="459"/>
      <c r="D598" s="2"/>
      <c r="E598" s="2"/>
      <c r="F598" s="2"/>
      <c r="G598" s="2"/>
      <c r="H598" s="2"/>
      <c r="I598" s="2"/>
      <c r="J598" s="2"/>
      <c r="K598" s="2"/>
      <c r="L598" s="2"/>
      <c r="M598" s="2"/>
      <c r="N598" s="2"/>
    </row>
    <row r="599" spans="1:14" x14ac:dyDescent="0.25">
      <c r="A599" s="459"/>
      <c r="B599" s="459"/>
      <c r="C599" s="459"/>
      <c r="D599" s="2"/>
      <c r="E599" s="2"/>
      <c r="F599" s="2"/>
      <c r="G599" s="2"/>
      <c r="H599" s="2"/>
      <c r="I599" s="2"/>
      <c r="J599" s="2"/>
      <c r="K599" s="2"/>
      <c r="L599" s="2"/>
      <c r="M599" s="2"/>
      <c r="N599" s="2"/>
    </row>
    <row r="600" spans="1:14" x14ac:dyDescent="0.25">
      <c r="A600" s="459"/>
      <c r="B600" s="459"/>
      <c r="C600" s="459"/>
      <c r="D600" s="2"/>
      <c r="E600" s="2"/>
      <c r="F600" s="2"/>
      <c r="G600" s="2"/>
      <c r="H600" s="2"/>
      <c r="I600" s="2"/>
      <c r="J600" s="2"/>
      <c r="K600" s="2"/>
      <c r="L600" s="2"/>
      <c r="M600" s="2"/>
      <c r="N600" s="2"/>
    </row>
    <row r="601" spans="1:14" x14ac:dyDescent="0.25">
      <c r="A601" s="459"/>
      <c r="B601" s="459"/>
      <c r="C601" s="459"/>
      <c r="D601" s="2"/>
      <c r="E601" s="2"/>
      <c r="F601" s="2"/>
      <c r="G601" s="2"/>
      <c r="H601" s="2"/>
      <c r="I601" s="2"/>
      <c r="J601" s="2"/>
      <c r="K601" s="2"/>
      <c r="L601" s="2"/>
      <c r="M601" s="2"/>
      <c r="N601" s="2"/>
    </row>
    <row r="602" spans="1:14" x14ac:dyDescent="0.25">
      <c r="A602" s="459"/>
      <c r="B602" s="459"/>
      <c r="C602" s="459"/>
      <c r="D602" s="2"/>
      <c r="E602" s="2"/>
      <c r="F602" s="2"/>
      <c r="G602" s="2"/>
      <c r="H602" s="2"/>
      <c r="I602" s="2"/>
      <c r="J602" s="2"/>
      <c r="K602" s="2"/>
      <c r="L602" s="2"/>
      <c r="M602" s="2"/>
      <c r="N602" s="2"/>
    </row>
    <row r="603" spans="1:14" x14ac:dyDescent="0.25">
      <c r="A603" s="459"/>
      <c r="B603" s="459"/>
      <c r="C603" s="459"/>
      <c r="D603" s="2"/>
      <c r="E603" s="2"/>
      <c r="F603" s="2"/>
      <c r="G603" s="2"/>
      <c r="H603" s="2"/>
      <c r="I603" s="2"/>
      <c r="J603" s="2"/>
      <c r="K603" s="2"/>
      <c r="L603" s="2"/>
      <c r="M603" s="2"/>
      <c r="N603" s="2"/>
    </row>
    <row r="604" spans="1:14" x14ac:dyDescent="0.25">
      <c r="A604" s="459"/>
      <c r="B604" s="459"/>
      <c r="C604" s="459"/>
      <c r="D604" s="2"/>
      <c r="E604" s="2"/>
      <c r="F604" s="2"/>
      <c r="G604" s="2"/>
      <c r="H604" s="2"/>
      <c r="I604" s="2"/>
      <c r="J604" s="2"/>
      <c r="K604" s="2"/>
      <c r="L604" s="2"/>
      <c r="M604" s="2"/>
      <c r="N604" s="2"/>
    </row>
    <row r="605" spans="1:14" x14ac:dyDescent="0.25">
      <c r="A605" s="459"/>
      <c r="B605" s="459"/>
      <c r="C605" s="459"/>
      <c r="D605" s="2"/>
      <c r="E605" s="2"/>
      <c r="F605" s="2"/>
      <c r="G605" s="2"/>
      <c r="H605" s="2"/>
      <c r="I605" s="2"/>
      <c r="J605" s="2"/>
      <c r="K605" s="2"/>
      <c r="L605" s="2"/>
      <c r="M605" s="2"/>
      <c r="N605" s="2"/>
    </row>
    <row r="606" spans="1:14" x14ac:dyDescent="0.25">
      <c r="A606" s="459"/>
      <c r="B606" s="459"/>
      <c r="C606" s="459"/>
      <c r="D606" s="2"/>
      <c r="E606" s="2"/>
      <c r="F606" s="2"/>
      <c r="G606" s="2"/>
      <c r="H606" s="2"/>
      <c r="I606" s="2"/>
      <c r="J606" s="2"/>
      <c r="K606" s="2"/>
      <c r="L606" s="2"/>
      <c r="M606" s="2"/>
      <c r="N606" s="2"/>
    </row>
    <row r="607" spans="1:14" x14ac:dyDescent="0.25">
      <c r="A607" s="459"/>
      <c r="B607" s="459"/>
      <c r="C607" s="459"/>
      <c r="D607" s="2"/>
      <c r="E607" s="2"/>
      <c r="F607" s="2"/>
      <c r="G607" s="2"/>
      <c r="H607" s="2"/>
      <c r="I607" s="2"/>
      <c r="J607" s="2"/>
      <c r="K607" s="2"/>
      <c r="L607" s="2"/>
      <c r="M607" s="2"/>
      <c r="N607" s="2"/>
    </row>
    <row r="608" spans="1:14" x14ac:dyDescent="0.25">
      <c r="A608" s="459"/>
      <c r="B608" s="459"/>
      <c r="C608" s="459"/>
      <c r="D608" s="2"/>
      <c r="E608" s="2"/>
      <c r="F608" s="2"/>
      <c r="G608" s="2"/>
      <c r="H608" s="2"/>
      <c r="I608" s="2"/>
      <c r="J608" s="2"/>
      <c r="K608" s="2"/>
      <c r="L608" s="2"/>
      <c r="M608" s="2"/>
      <c r="N608" s="2"/>
    </row>
    <row r="609" spans="1:14" x14ac:dyDescent="0.25">
      <c r="A609" s="459"/>
      <c r="B609" s="459"/>
      <c r="C609" s="459"/>
      <c r="D609" s="2"/>
      <c r="E609" s="2"/>
      <c r="F609" s="2"/>
      <c r="G609" s="2"/>
      <c r="H609" s="2"/>
      <c r="I609" s="2"/>
      <c r="J609" s="2"/>
      <c r="K609" s="2"/>
      <c r="L609" s="2"/>
      <c r="M609" s="2"/>
      <c r="N609" s="2"/>
    </row>
    <row r="610" spans="1:14" x14ac:dyDescent="0.25">
      <c r="A610" s="459"/>
      <c r="B610" s="459"/>
      <c r="C610" s="459"/>
      <c r="D610" s="2"/>
      <c r="E610" s="2"/>
      <c r="F610" s="2"/>
      <c r="G610" s="2"/>
      <c r="H610" s="2"/>
      <c r="I610" s="2"/>
      <c r="J610" s="2"/>
      <c r="K610" s="2"/>
      <c r="L610" s="2"/>
      <c r="M610" s="2"/>
      <c r="N610" s="2"/>
    </row>
    <row r="611" spans="1:14" x14ac:dyDescent="0.25">
      <c r="A611" s="459"/>
      <c r="B611" s="459"/>
      <c r="C611" s="459"/>
      <c r="D611" s="2"/>
      <c r="E611" s="2"/>
      <c r="F611" s="2"/>
      <c r="G611" s="2"/>
      <c r="H611" s="2"/>
      <c r="I611" s="2"/>
      <c r="J611" s="2"/>
      <c r="K611" s="2"/>
      <c r="L611" s="2"/>
      <c r="M611" s="2"/>
      <c r="N611" s="2"/>
    </row>
    <row r="612" spans="1:14" x14ac:dyDescent="0.25">
      <c r="A612" s="459"/>
      <c r="B612" s="459"/>
      <c r="C612" s="459"/>
      <c r="D612" s="2"/>
      <c r="E612" s="2"/>
      <c r="F612" s="2"/>
      <c r="G612" s="2"/>
      <c r="H612" s="2"/>
      <c r="I612" s="2"/>
      <c r="J612" s="2"/>
      <c r="K612" s="2"/>
      <c r="L612" s="2"/>
      <c r="M612" s="2"/>
      <c r="N612" s="2"/>
    </row>
    <row r="613" spans="1:14" x14ac:dyDescent="0.25">
      <c r="A613" s="459"/>
      <c r="B613" s="459"/>
      <c r="C613" s="459"/>
      <c r="D613" s="2"/>
      <c r="E613" s="2"/>
      <c r="F613" s="2"/>
      <c r="G613" s="2"/>
      <c r="H613" s="2"/>
      <c r="I613" s="2"/>
      <c r="J613" s="2"/>
      <c r="K613" s="2"/>
      <c r="L613" s="2"/>
      <c r="M613" s="2"/>
      <c r="N613" s="2"/>
    </row>
    <row r="614" spans="1:14" x14ac:dyDescent="0.25">
      <c r="A614" s="459"/>
      <c r="B614" s="459"/>
      <c r="C614" s="459"/>
      <c r="D614" s="2"/>
      <c r="E614" s="2"/>
      <c r="F614" s="2"/>
      <c r="G614" s="2"/>
      <c r="H614" s="2"/>
      <c r="I614" s="2"/>
      <c r="J614" s="2"/>
      <c r="K614" s="2"/>
      <c r="L614" s="2"/>
      <c r="M614" s="2"/>
      <c r="N614" s="2"/>
    </row>
    <row r="615" spans="1:14" x14ac:dyDescent="0.25">
      <c r="A615" s="459"/>
      <c r="B615" s="459"/>
      <c r="C615" s="459"/>
      <c r="D615" s="2"/>
      <c r="E615" s="2"/>
      <c r="F615" s="2"/>
      <c r="G615" s="2"/>
      <c r="H615" s="2"/>
      <c r="I615" s="2"/>
      <c r="J615" s="2"/>
      <c r="K615" s="2"/>
      <c r="L615" s="2"/>
      <c r="M615" s="2"/>
      <c r="N615" s="2"/>
    </row>
    <row r="616" spans="1:14" x14ac:dyDescent="0.25">
      <c r="A616" s="459"/>
      <c r="B616" s="459"/>
      <c r="C616" s="459"/>
      <c r="D616" s="2"/>
      <c r="E616" s="2"/>
      <c r="F616" s="2"/>
      <c r="G616" s="2"/>
      <c r="H616" s="2"/>
      <c r="I616" s="2"/>
      <c r="J616" s="2"/>
      <c r="K616" s="2"/>
      <c r="L616" s="2"/>
      <c r="M616" s="2"/>
      <c r="N616" s="2"/>
    </row>
    <row r="617" spans="1:14" x14ac:dyDescent="0.25">
      <c r="A617" s="459"/>
      <c r="B617" s="459"/>
      <c r="C617" s="459"/>
      <c r="D617" s="2"/>
      <c r="E617" s="2"/>
      <c r="F617" s="2"/>
      <c r="G617" s="2"/>
      <c r="H617" s="2"/>
      <c r="I617" s="2"/>
      <c r="J617" s="2"/>
      <c r="K617" s="2"/>
      <c r="L617" s="2"/>
      <c r="M617" s="2"/>
      <c r="N617" s="2"/>
    </row>
    <row r="618" spans="1:14" x14ac:dyDescent="0.25">
      <c r="A618" s="459"/>
      <c r="B618" s="459"/>
      <c r="C618" s="459"/>
      <c r="D618" s="2"/>
      <c r="E618" s="2"/>
      <c r="F618" s="2"/>
      <c r="G618" s="2"/>
      <c r="H618" s="2"/>
      <c r="I618" s="2"/>
      <c r="J618" s="2"/>
      <c r="K618" s="2"/>
      <c r="L618" s="2"/>
      <c r="M618" s="2"/>
      <c r="N618" s="2"/>
    </row>
    <row r="619" spans="1:14" x14ac:dyDescent="0.25">
      <c r="A619" s="459"/>
      <c r="B619" s="459"/>
      <c r="C619" s="459"/>
      <c r="D619" s="2"/>
      <c r="E619" s="2"/>
      <c r="F619" s="2"/>
      <c r="G619" s="2"/>
      <c r="H619" s="2"/>
      <c r="I619" s="2"/>
      <c r="J619" s="2"/>
      <c r="K619" s="2"/>
      <c r="L619" s="2"/>
      <c r="M619" s="2"/>
      <c r="N619" s="2"/>
    </row>
    <row r="620" spans="1:14" x14ac:dyDescent="0.25">
      <c r="A620" s="459"/>
      <c r="B620" s="459"/>
      <c r="C620" s="459"/>
      <c r="D620" s="2"/>
      <c r="E620" s="2"/>
      <c r="F620" s="2"/>
      <c r="G620" s="2"/>
      <c r="H620" s="2"/>
      <c r="I620" s="2"/>
      <c r="J620" s="2"/>
      <c r="K620" s="2"/>
      <c r="L620" s="2"/>
      <c r="M620" s="2"/>
      <c r="N620" s="2"/>
    </row>
    <row r="621" spans="1:14" x14ac:dyDescent="0.25">
      <c r="A621" s="459"/>
      <c r="B621" s="459"/>
      <c r="C621" s="459"/>
      <c r="D621" s="2"/>
      <c r="E621" s="2"/>
      <c r="F621" s="2"/>
      <c r="G621" s="2"/>
      <c r="H621" s="2"/>
      <c r="I621" s="2"/>
      <c r="J621" s="2"/>
      <c r="K621" s="2"/>
      <c r="L621" s="2"/>
      <c r="M621" s="2"/>
      <c r="N621" s="2"/>
    </row>
    <row r="622" spans="1:14" x14ac:dyDescent="0.25">
      <c r="A622" s="459"/>
      <c r="B622" s="459"/>
      <c r="C622" s="459"/>
      <c r="D622" s="2"/>
      <c r="E622" s="2"/>
      <c r="F622" s="2"/>
      <c r="G622" s="2"/>
      <c r="H622" s="2"/>
      <c r="I622" s="2"/>
      <c r="J622" s="2"/>
      <c r="K622" s="2"/>
      <c r="L622" s="2"/>
      <c r="M622" s="2"/>
      <c r="N622" s="2"/>
    </row>
    <row r="623" spans="1:14" x14ac:dyDescent="0.25">
      <c r="A623" s="459"/>
      <c r="B623" s="459"/>
      <c r="C623" s="459"/>
      <c r="D623" s="2"/>
      <c r="E623" s="2"/>
      <c r="F623" s="2"/>
      <c r="G623" s="2"/>
      <c r="H623" s="2"/>
      <c r="I623" s="2"/>
      <c r="J623" s="2"/>
      <c r="K623" s="2"/>
      <c r="L623" s="2"/>
      <c r="M623" s="2"/>
      <c r="N623" s="2"/>
    </row>
    <row r="624" spans="1:14" x14ac:dyDescent="0.25">
      <c r="A624" s="459"/>
      <c r="B624" s="459"/>
      <c r="C624" s="459"/>
      <c r="D624" s="2"/>
      <c r="E624" s="2"/>
      <c r="F624" s="2"/>
      <c r="G624" s="2"/>
      <c r="H624" s="2"/>
      <c r="I624" s="2"/>
      <c r="J624" s="2"/>
      <c r="K624" s="2"/>
      <c r="L624" s="2"/>
      <c r="M624" s="2"/>
      <c r="N624" s="2"/>
    </row>
    <row r="625" spans="1:14" x14ac:dyDescent="0.25">
      <c r="A625" s="459"/>
      <c r="B625" s="459"/>
      <c r="C625" s="459"/>
      <c r="D625" s="2"/>
      <c r="E625" s="2"/>
      <c r="F625" s="2"/>
      <c r="G625" s="2"/>
      <c r="H625" s="2"/>
      <c r="I625" s="2"/>
      <c r="J625" s="2"/>
      <c r="K625" s="2"/>
      <c r="L625" s="2"/>
      <c r="M625" s="2"/>
      <c r="N625" s="2"/>
    </row>
    <row r="626" spans="1:14" x14ac:dyDescent="0.25">
      <c r="A626" s="459"/>
      <c r="B626" s="459"/>
      <c r="C626" s="459"/>
      <c r="D626" s="2"/>
      <c r="E626" s="2"/>
      <c r="F626" s="2"/>
      <c r="G626" s="2"/>
      <c r="H626" s="2"/>
      <c r="I626" s="2"/>
      <c r="J626" s="2"/>
      <c r="K626" s="2"/>
      <c r="L626" s="2"/>
      <c r="M626" s="2"/>
      <c r="N626" s="2"/>
    </row>
    <row r="627" spans="1:14" x14ac:dyDescent="0.25">
      <c r="A627" s="459"/>
      <c r="B627" s="459"/>
      <c r="C627" s="459"/>
      <c r="D627" s="2"/>
      <c r="E627" s="2"/>
      <c r="F627" s="2"/>
      <c r="G627" s="2"/>
      <c r="H627" s="2"/>
      <c r="I627" s="2"/>
      <c r="J627" s="2"/>
      <c r="K627" s="2"/>
      <c r="L627" s="2"/>
      <c r="M627" s="2"/>
      <c r="N627" s="2"/>
    </row>
    <row r="628" spans="1:14" x14ac:dyDescent="0.25">
      <c r="A628" s="459"/>
      <c r="B628" s="459"/>
      <c r="C628" s="459"/>
      <c r="D628" s="2"/>
      <c r="E628" s="2"/>
      <c r="F628" s="2"/>
      <c r="G628" s="2"/>
      <c r="H628" s="2"/>
      <c r="I628" s="2"/>
      <c r="J628" s="2"/>
      <c r="K628" s="2"/>
      <c r="L628" s="2"/>
      <c r="M628" s="2"/>
      <c r="N628" s="2"/>
    </row>
    <row r="629" spans="1:14" x14ac:dyDescent="0.25">
      <c r="A629" s="459"/>
      <c r="B629" s="459"/>
      <c r="C629" s="459"/>
      <c r="D629" s="2"/>
      <c r="E629" s="2"/>
      <c r="F629" s="2"/>
      <c r="G629" s="2"/>
      <c r="H629" s="2"/>
      <c r="I629" s="2"/>
      <c r="J629" s="2"/>
      <c r="K629" s="2"/>
      <c r="L629" s="2"/>
      <c r="M629" s="2"/>
      <c r="N629" s="2"/>
    </row>
    <row r="630" spans="1:14" x14ac:dyDescent="0.25">
      <c r="A630" s="459"/>
      <c r="B630" s="459"/>
      <c r="C630" s="459"/>
      <c r="D630" s="2"/>
      <c r="E630" s="2"/>
      <c r="F630" s="2"/>
      <c r="G630" s="2"/>
      <c r="H630" s="2"/>
      <c r="I630" s="2"/>
      <c r="J630" s="2"/>
      <c r="K630" s="2"/>
      <c r="L630" s="2"/>
      <c r="M630" s="2"/>
      <c r="N630" s="2"/>
    </row>
    <row r="631" spans="1:14" x14ac:dyDescent="0.25">
      <c r="A631" s="459"/>
      <c r="B631" s="459"/>
      <c r="C631" s="459"/>
      <c r="D631" s="2"/>
      <c r="E631" s="2"/>
      <c r="F631" s="2"/>
      <c r="G631" s="2"/>
      <c r="H631" s="2"/>
      <c r="I631" s="2"/>
      <c r="J631" s="2"/>
      <c r="K631" s="2"/>
      <c r="L631" s="2"/>
      <c r="M631" s="2"/>
      <c r="N631" s="2"/>
    </row>
    <row r="632" spans="1:14" x14ac:dyDescent="0.25">
      <c r="A632" s="459"/>
      <c r="B632" s="459"/>
      <c r="C632" s="459"/>
      <c r="D632" s="2"/>
      <c r="E632" s="2"/>
      <c r="F632" s="2"/>
      <c r="G632" s="2"/>
      <c r="H632" s="2"/>
      <c r="I632" s="2"/>
      <c r="J632" s="2"/>
      <c r="K632" s="2"/>
      <c r="L632" s="2"/>
      <c r="M632" s="2"/>
      <c r="N632" s="2"/>
    </row>
    <row r="633" spans="1:14" x14ac:dyDescent="0.25">
      <c r="A633" s="459"/>
      <c r="B633" s="459"/>
      <c r="C633" s="459"/>
      <c r="D633" s="2"/>
      <c r="E633" s="2"/>
      <c r="F633" s="2"/>
      <c r="G633" s="2"/>
      <c r="H633" s="2"/>
      <c r="I633" s="2"/>
      <c r="J633" s="2"/>
      <c r="K633" s="2"/>
      <c r="L633" s="2"/>
      <c r="M633" s="2"/>
      <c r="N633" s="2"/>
    </row>
    <row r="634" spans="1:14" x14ac:dyDescent="0.25">
      <c r="A634" s="459"/>
      <c r="B634" s="459"/>
      <c r="C634" s="459"/>
      <c r="D634" s="2"/>
      <c r="E634" s="2"/>
      <c r="F634" s="2"/>
      <c r="G634" s="2"/>
      <c r="H634" s="2"/>
      <c r="I634" s="2"/>
      <c r="J634" s="2"/>
      <c r="K634" s="2"/>
      <c r="L634" s="2"/>
      <c r="M634" s="2"/>
      <c r="N634" s="2"/>
    </row>
    <row r="635" spans="1:14" x14ac:dyDescent="0.25">
      <c r="A635" s="2"/>
      <c r="B635" s="2"/>
      <c r="C635" s="2"/>
      <c r="D635" s="2"/>
      <c r="E635" s="2"/>
      <c r="F635" s="2"/>
      <c r="G635" s="2"/>
      <c r="H635" s="2"/>
      <c r="I635" s="2"/>
      <c r="J635" s="2"/>
      <c r="K635" s="2"/>
      <c r="L635" s="2"/>
      <c r="M635" s="2"/>
      <c r="N635" s="2"/>
    </row>
    <row r="636" spans="1:14" x14ac:dyDescent="0.25">
      <c r="A636" s="2"/>
      <c r="B636" s="2"/>
      <c r="C636" s="2"/>
      <c r="D636" s="2"/>
      <c r="E636" s="2"/>
      <c r="F636" s="2"/>
      <c r="G636" s="2"/>
      <c r="H636" s="2"/>
      <c r="I636" s="2"/>
      <c r="J636" s="2"/>
      <c r="K636" s="2"/>
      <c r="L636" s="2"/>
      <c r="M636" s="2"/>
      <c r="N636" s="2"/>
    </row>
    <row r="637" spans="1:14" x14ac:dyDescent="0.25">
      <c r="A637" s="2"/>
      <c r="B637" s="2"/>
      <c r="C637" s="2"/>
      <c r="D637" s="2"/>
      <c r="E637" s="2"/>
      <c r="F637" s="2"/>
      <c r="G637" s="2"/>
      <c r="H637" s="2"/>
      <c r="I637" s="2"/>
      <c r="J637" s="2"/>
      <c r="K637" s="2"/>
      <c r="L637" s="2"/>
      <c r="M637" s="2"/>
      <c r="N637" s="2"/>
    </row>
    <row r="638" spans="1:14" x14ac:dyDescent="0.25">
      <c r="A638" s="2"/>
      <c r="B638" s="2"/>
      <c r="C638" s="2"/>
      <c r="D638" s="2"/>
      <c r="E638" s="2"/>
      <c r="F638" s="2"/>
      <c r="G638" s="2"/>
      <c r="H638" s="2"/>
      <c r="I638" s="2"/>
      <c r="J638" s="2"/>
      <c r="K638" s="2"/>
      <c r="L638" s="2"/>
      <c r="M638" s="2"/>
      <c r="N638" s="2"/>
    </row>
    <row r="639" spans="1:14" x14ac:dyDescent="0.25">
      <c r="A639" s="2"/>
      <c r="B639" s="2"/>
      <c r="C639" s="2"/>
      <c r="D639" s="2"/>
      <c r="E639" s="2"/>
      <c r="F639" s="2"/>
      <c r="G639" s="2"/>
      <c r="H639" s="2"/>
      <c r="I639" s="2"/>
      <c r="J639" s="2"/>
      <c r="K639" s="2"/>
      <c r="L639" s="2"/>
      <c r="M639" s="2"/>
      <c r="N639" s="2"/>
    </row>
    <row r="640" spans="1:14" x14ac:dyDescent="0.25">
      <c r="A640" s="2"/>
      <c r="B640" s="2"/>
      <c r="C640" s="2"/>
      <c r="D640" s="2"/>
      <c r="E640" s="2"/>
      <c r="F640" s="2"/>
      <c r="G640" s="2"/>
      <c r="H640" s="2"/>
      <c r="I640" s="2"/>
      <c r="J640" s="2"/>
      <c r="K640" s="2"/>
      <c r="L640" s="2"/>
      <c r="M640" s="2"/>
      <c r="N640" s="2"/>
    </row>
    <row r="641" spans="1:14" x14ac:dyDescent="0.25">
      <c r="A641" s="2"/>
      <c r="B641" s="2"/>
      <c r="C641" s="2"/>
      <c r="D641" s="2"/>
      <c r="E641" s="2"/>
      <c r="F641" s="2"/>
      <c r="G641" s="2"/>
      <c r="H641" s="2"/>
      <c r="I641" s="2"/>
      <c r="J641" s="2"/>
      <c r="K641" s="2"/>
      <c r="L641" s="2"/>
      <c r="M641" s="2"/>
      <c r="N641" s="2"/>
    </row>
    <row r="642" spans="1:14" x14ac:dyDescent="0.25">
      <c r="A642" s="2"/>
      <c r="B642" s="2"/>
      <c r="C642" s="2"/>
      <c r="D642" s="2"/>
      <c r="E642" s="2"/>
      <c r="F642" s="2"/>
      <c r="G642" s="2"/>
      <c r="H642" s="2"/>
      <c r="I642" s="2"/>
      <c r="J642" s="2"/>
      <c r="K642" s="2"/>
      <c r="L642" s="2"/>
      <c r="M642" s="2"/>
      <c r="N642" s="2"/>
    </row>
    <row r="643" spans="1:14" x14ac:dyDescent="0.25">
      <c r="A643" s="2"/>
      <c r="B643" s="2"/>
      <c r="C643" s="2"/>
      <c r="D643" s="2"/>
      <c r="E643" s="2"/>
      <c r="F643" s="2"/>
      <c r="G643" s="2"/>
      <c r="H643" s="2"/>
      <c r="I643" s="2"/>
      <c r="J643" s="2"/>
      <c r="K643" s="2"/>
      <c r="L643" s="2"/>
      <c r="M643" s="2"/>
      <c r="N643" s="2"/>
    </row>
    <row r="644" spans="1:14" x14ac:dyDescent="0.25">
      <c r="A644" s="2"/>
      <c r="B644" s="2"/>
      <c r="C644" s="2"/>
      <c r="D644" s="2"/>
      <c r="E644" s="2"/>
      <c r="F644" s="2"/>
      <c r="G644" s="2"/>
      <c r="H644" s="2"/>
      <c r="I644" s="2"/>
      <c r="J644" s="2"/>
      <c r="K644" s="2"/>
      <c r="L644" s="2"/>
      <c r="M644" s="2"/>
      <c r="N644" s="2"/>
    </row>
    <row r="645" spans="1:14" x14ac:dyDescent="0.25">
      <c r="A645" s="2"/>
      <c r="B645" s="2"/>
      <c r="C645" s="2"/>
      <c r="D645" s="2"/>
      <c r="E645" s="2"/>
      <c r="F645" s="2"/>
      <c r="G645" s="2"/>
      <c r="H645" s="2"/>
      <c r="I645" s="2"/>
      <c r="J645" s="2"/>
      <c r="K645" s="2"/>
      <c r="L645" s="2"/>
      <c r="M645" s="2"/>
      <c r="N645" s="2"/>
    </row>
    <row r="646" spans="1:14" x14ac:dyDescent="0.25">
      <c r="A646" s="2"/>
      <c r="B646" s="2"/>
      <c r="C646" s="2"/>
      <c r="D646" s="2"/>
      <c r="E646" s="2"/>
      <c r="F646" s="2"/>
      <c r="G646" s="2"/>
      <c r="H646" s="2"/>
      <c r="I646" s="2"/>
      <c r="J646" s="2"/>
      <c r="K646" s="2"/>
      <c r="L646" s="2"/>
      <c r="M646" s="2"/>
      <c r="N646" s="2"/>
    </row>
    <row r="647" spans="1:14" x14ac:dyDescent="0.25">
      <c r="A647" s="2"/>
      <c r="B647" s="2"/>
      <c r="C647" s="2"/>
      <c r="D647" s="2"/>
      <c r="E647" s="2"/>
      <c r="F647" s="2"/>
      <c r="G647" s="2"/>
      <c r="H647" s="2"/>
      <c r="I647" s="2"/>
      <c r="J647" s="2"/>
      <c r="K647" s="2"/>
      <c r="L647" s="2"/>
      <c r="M647" s="2"/>
      <c r="N647" s="2"/>
    </row>
    <row r="648" spans="1:14" x14ac:dyDescent="0.25">
      <c r="A648" s="2"/>
      <c r="B648" s="2"/>
      <c r="C648" s="2"/>
      <c r="D648" s="2"/>
      <c r="E648" s="2"/>
      <c r="F648" s="2"/>
      <c r="G648" s="2"/>
      <c r="H648" s="2"/>
      <c r="I648" s="2"/>
      <c r="J648" s="2"/>
      <c r="K648" s="2"/>
      <c r="L648" s="2"/>
      <c r="M648" s="2"/>
      <c r="N648" s="2"/>
    </row>
    <row r="649" spans="1:14" x14ac:dyDescent="0.25">
      <c r="A649" s="2"/>
      <c r="B649" s="2"/>
      <c r="C649" s="2"/>
      <c r="D649" s="2"/>
      <c r="E649" s="2"/>
      <c r="F649" s="2"/>
      <c r="G649" s="2"/>
      <c r="H649" s="2"/>
      <c r="I649" s="2"/>
      <c r="J649" s="2"/>
      <c r="K649" s="2"/>
      <c r="L649" s="2"/>
      <c r="M649" s="2"/>
      <c r="N649" s="2"/>
    </row>
    <row r="650" spans="1:14" x14ac:dyDescent="0.25">
      <c r="A650" s="2"/>
      <c r="B650" s="2"/>
      <c r="C650" s="2"/>
      <c r="D650" s="2"/>
      <c r="E650" s="2"/>
      <c r="F650" s="2"/>
      <c r="G650" s="2"/>
      <c r="H650" s="2"/>
      <c r="I650" s="2"/>
      <c r="J650" s="2"/>
      <c r="K650" s="2"/>
      <c r="L650" s="2"/>
      <c r="M650" s="2"/>
      <c r="N650" s="2"/>
    </row>
    <row r="651" spans="1:14" x14ac:dyDescent="0.25">
      <c r="A651" s="2"/>
      <c r="B651" s="2"/>
      <c r="C651" s="2"/>
      <c r="D651" s="2"/>
      <c r="E651" s="2"/>
      <c r="F651" s="2"/>
      <c r="G651" s="2"/>
      <c r="H651" s="2"/>
      <c r="I651" s="2"/>
      <c r="J651" s="2"/>
      <c r="K651" s="2"/>
      <c r="L651" s="2"/>
      <c r="M651" s="2"/>
      <c r="N651" s="2"/>
    </row>
    <row r="652" spans="1:14" x14ac:dyDescent="0.25">
      <c r="A652" s="2"/>
      <c r="B652" s="2"/>
      <c r="C652" s="2"/>
      <c r="D652" s="2"/>
      <c r="E652" s="2"/>
      <c r="F652" s="2"/>
      <c r="G652" s="2"/>
      <c r="H652" s="2"/>
      <c r="I652" s="2"/>
      <c r="J652" s="2"/>
      <c r="K652" s="2"/>
      <c r="L652" s="2"/>
      <c r="M652" s="2"/>
      <c r="N652" s="2"/>
    </row>
    <row r="653" spans="1:14" x14ac:dyDescent="0.25">
      <c r="A653" s="2"/>
      <c r="B653" s="2"/>
      <c r="C653" s="2"/>
      <c r="D653" s="2"/>
      <c r="E653" s="2"/>
      <c r="F653" s="2"/>
      <c r="G653" s="2"/>
      <c r="H653" s="2"/>
      <c r="I653" s="2"/>
      <c r="J653" s="2"/>
      <c r="K653" s="2"/>
      <c r="L653" s="2"/>
      <c r="M653" s="2"/>
      <c r="N653" s="2"/>
    </row>
    <row r="654" spans="1:14" x14ac:dyDescent="0.25">
      <c r="A654" s="2"/>
      <c r="B654" s="2"/>
      <c r="C654" s="2"/>
      <c r="D654" s="2"/>
      <c r="E654" s="2"/>
      <c r="F654" s="2"/>
      <c r="G654" s="2"/>
      <c r="H654" s="2"/>
      <c r="I654" s="2"/>
      <c r="J654" s="2"/>
      <c r="K654" s="2"/>
      <c r="L654" s="2"/>
      <c r="M654" s="2"/>
      <c r="N654" s="2"/>
    </row>
    <row r="655" spans="1:14" x14ac:dyDescent="0.25">
      <c r="A655" s="2"/>
      <c r="B655" s="2"/>
      <c r="C655" s="2"/>
      <c r="D655" s="2"/>
      <c r="E655" s="2"/>
      <c r="F655" s="2"/>
      <c r="G655" s="2"/>
      <c r="H655" s="2"/>
      <c r="I655" s="2"/>
      <c r="J655" s="2"/>
      <c r="K655" s="2"/>
      <c r="L655" s="2"/>
      <c r="M655" s="2"/>
      <c r="N655" s="2"/>
    </row>
    <row r="656" spans="1:14" x14ac:dyDescent="0.25">
      <c r="A656" s="2"/>
      <c r="B656" s="2"/>
      <c r="C656" s="2"/>
      <c r="D656" s="2"/>
      <c r="E656" s="2"/>
      <c r="F656" s="2"/>
      <c r="G656" s="2"/>
      <c r="H656" s="2"/>
      <c r="I656" s="2"/>
      <c r="J656" s="2"/>
      <c r="K656" s="2"/>
      <c r="L656" s="2"/>
      <c r="M656" s="2"/>
      <c r="N656" s="2"/>
    </row>
    <row r="657" spans="1:14" x14ac:dyDescent="0.25">
      <c r="A657" s="2"/>
      <c r="B657" s="2"/>
      <c r="C657" s="2"/>
      <c r="D657" s="2"/>
      <c r="E657" s="2"/>
      <c r="F657" s="2"/>
      <c r="G657" s="2"/>
      <c r="H657" s="2"/>
      <c r="I657" s="2"/>
      <c r="J657" s="2"/>
      <c r="K657" s="2"/>
      <c r="L657" s="2"/>
      <c r="M657" s="2"/>
      <c r="N657" s="2"/>
    </row>
    <row r="658" spans="1:14" x14ac:dyDescent="0.25">
      <c r="A658" s="2"/>
      <c r="B658" s="2"/>
      <c r="C658" s="2"/>
      <c r="D658" s="2"/>
      <c r="E658" s="2"/>
      <c r="F658" s="2"/>
      <c r="G658" s="2"/>
      <c r="H658" s="2"/>
      <c r="I658" s="2"/>
      <c r="J658" s="2"/>
      <c r="K658" s="2"/>
      <c r="L658" s="2"/>
      <c r="M658" s="2"/>
      <c r="N658" s="2"/>
    </row>
    <row r="659" spans="1:14" x14ac:dyDescent="0.25">
      <c r="A659" s="2"/>
      <c r="B659" s="2"/>
      <c r="C659" s="2"/>
      <c r="D659" s="2"/>
      <c r="E659" s="2"/>
      <c r="F659" s="2"/>
      <c r="G659" s="2"/>
      <c r="H659" s="2"/>
      <c r="I659" s="2"/>
      <c r="J659" s="2"/>
      <c r="K659" s="2"/>
      <c r="L659" s="2"/>
      <c r="M659" s="2"/>
      <c r="N659" s="2"/>
    </row>
    <row r="660" spans="1:14" x14ac:dyDescent="0.25">
      <c r="A660" s="2"/>
      <c r="B660" s="2"/>
      <c r="C660" s="2"/>
      <c r="D660" s="2"/>
      <c r="E660" s="2"/>
      <c r="F660" s="2"/>
      <c r="G660" s="2"/>
      <c r="H660" s="2"/>
      <c r="I660" s="2"/>
      <c r="J660" s="2"/>
      <c r="K660" s="2"/>
      <c r="L660" s="2"/>
      <c r="M660" s="2"/>
      <c r="N660" s="2"/>
    </row>
    <row r="661" spans="1:14" x14ac:dyDescent="0.25">
      <c r="A661" s="2"/>
      <c r="B661" s="2"/>
      <c r="C661" s="2"/>
      <c r="D661" s="2"/>
      <c r="E661" s="2"/>
      <c r="F661" s="2"/>
      <c r="G661" s="2"/>
      <c r="H661" s="2"/>
      <c r="I661" s="2"/>
      <c r="J661" s="2"/>
      <c r="K661" s="2"/>
      <c r="L661" s="2"/>
      <c r="M661" s="2"/>
      <c r="N661" s="2"/>
    </row>
    <row r="662" spans="1:14" x14ac:dyDescent="0.25">
      <c r="A662" s="2"/>
      <c r="B662" s="2"/>
      <c r="C662" s="2"/>
      <c r="D662" s="2"/>
      <c r="E662" s="2"/>
      <c r="F662" s="2"/>
      <c r="G662" s="2"/>
      <c r="H662" s="2"/>
      <c r="I662" s="2"/>
      <c r="J662" s="2"/>
      <c r="K662" s="2"/>
      <c r="L662" s="2"/>
      <c r="M662" s="2"/>
      <c r="N662" s="2"/>
    </row>
    <row r="663" spans="1:14" x14ac:dyDescent="0.25">
      <c r="A663" s="2"/>
      <c r="B663" s="2"/>
      <c r="C663" s="2"/>
      <c r="D663" s="2"/>
      <c r="E663" s="2"/>
      <c r="F663" s="2"/>
      <c r="G663" s="2"/>
      <c r="H663" s="2"/>
      <c r="I663" s="2"/>
      <c r="J663" s="2"/>
      <c r="K663" s="2"/>
      <c r="L663" s="2"/>
      <c r="M663" s="2"/>
      <c r="N663" s="2"/>
    </row>
    <row r="664" spans="1:14" x14ac:dyDescent="0.25">
      <c r="A664" s="2"/>
      <c r="B664" s="2"/>
      <c r="C664" s="2"/>
      <c r="D664" s="2"/>
      <c r="E664" s="2"/>
      <c r="F664" s="2"/>
      <c r="G664" s="2"/>
      <c r="H664" s="2"/>
      <c r="I664" s="2"/>
      <c r="J664" s="2"/>
      <c r="K664" s="2"/>
      <c r="L664" s="2"/>
      <c r="M664" s="2"/>
      <c r="N664" s="2"/>
    </row>
    <row r="665" spans="1:14" x14ac:dyDescent="0.25">
      <c r="A665" s="2"/>
      <c r="B665" s="2"/>
      <c r="C665" s="2"/>
      <c r="D665" s="2"/>
      <c r="E665" s="2"/>
      <c r="F665" s="2"/>
      <c r="G665" s="2"/>
      <c r="H665" s="2"/>
      <c r="I665" s="2"/>
      <c r="J665" s="2"/>
      <c r="K665" s="2"/>
      <c r="L665" s="2"/>
      <c r="M665" s="2"/>
      <c r="N665" s="2"/>
    </row>
    <row r="666" spans="1:14" x14ac:dyDescent="0.25">
      <c r="A666" s="2"/>
      <c r="B666" s="2"/>
      <c r="C666" s="2"/>
      <c r="D666" s="2"/>
      <c r="E666" s="2"/>
      <c r="F666" s="2"/>
      <c r="G666" s="2"/>
      <c r="H666" s="2"/>
      <c r="I666" s="2"/>
      <c r="J666" s="2"/>
      <c r="K666" s="2"/>
      <c r="L666" s="2"/>
      <c r="M666" s="2"/>
      <c r="N666" s="2"/>
    </row>
    <row r="667" spans="1:14" x14ac:dyDescent="0.25">
      <c r="A667" s="2"/>
      <c r="B667" s="2"/>
      <c r="C667" s="2"/>
      <c r="D667" s="2"/>
      <c r="E667" s="2"/>
      <c r="F667" s="2"/>
      <c r="G667" s="2"/>
      <c r="H667" s="2"/>
      <c r="I667" s="2"/>
      <c r="J667" s="2"/>
      <c r="K667" s="2"/>
      <c r="L667" s="2"/>
      <c r="M667" s="2"/>
      <c r="N667" s="2"/>
    </row>
    <row r="668" spans="1:14" x14ac:dyDescent="0.25">
      <c r="A668" s="2"/>
      <c r="B668" s="2"/>
      <c r="C668" s="2"/>
      <c r="D668" s="2"/>
      <c r="E668" s="2"/>
      <c r="F668" s="2"/>
      <c r="G668" s="2"/>
      <c r="H668" s="2"/>
      <c r="I668" s="2"/>
      <c r="J668" s="2"/>
      <c r="K668" s="2"/>
      <c r="L668" s="2"/>
      <c r="M668" s="2"/>
      <c r="N668" s="2"/>
    </row>
    <row r="669" spans="1:14" x14ac:dyDescent="0.25">
      <c r="A669" s="2"/>
      <c r="B669" s="2"/>
      <c r="C669" s="2"/>
      <c r="D669" s="2"/>
      <c r="E669" s="2"/>
      <c r="F669" s="2"/>
      <c r="G669" s="2"/>
      <c r="H669" s="2"/>
      <c r="I669" s="2"/>
      <c r="J669" s="2"/>
      <c r="K669" s="2"/>
      <c r="L669" s="2"/>
      <c r="M669" s="2"/>
      <c r="N669" s="2"/>
    </row>
    <row r="670" spans="1:14" x14ac:dyDescent="0.25">
      <c r="A670" s="2"/>
      <c r="B670" s="2"/>
      <c r="C670" s="2"/>
      <c r="D670" s="2"/>
      <c r="E670" s="2"/>
      <c r="F670" s="2"/>
      <c r="G670" s="2"/>
      <c r="H670" s="2"/>
      <c r="I670" s="2"/>
      <c r="J670" s="2"/>
      <c r="K670" s="2"/>
      <c r="L670" s="2"/>
      <c r="M670" s="2"/>
      <c r="N670" s="2"/>
    </row>
    <row r="671" spans="1:14" x14ac:dyDescent="0.25">
      <c r="A671" s="2"/>
      <c r="B671" s="2"/>
      <c r="C671" s="2"/>
      <c r="D671" s="2"/>
      <c r="E671" s="2"/>
      <c r="F671" s="2"/>
      <c r="G671" s="2"/>
      <c r="H671" s="2"/>
      <c r="I671" s="2"/>
      <c r="J671" s="2"/>
      <c r="K671" s="2"/>
      <c r="L671" s="2"/>
      <c r="M671" s="2"/>
      <c r="N671" s="2"/>
    </row>
    <row r="672" spans="1:14" x14ac:dyDescent="0.25">
      <c r="A672" s="2"/>
      <c r="B672" s="2"/>
      <c r="C672" s="2"/>
      <c r="D672" s="2"/>
      <c r="E672" s="2"/>
      <c r="F672" s="2"/>
      <c r="G672" s="2"/>
      <c r="H672" s="2"/>
      <c r="I672" s="2"/>
      <c r="J672" s="2"/>
      <c r="K672" s="2"/>
      <c r="L672" s="2"/>
      <c r="M672" s="2"/>
      <c r="N672" s="2"/>
    </row>
    <row r="673" spans="1:14" x14ac:dyDescent="0.25">
      <c r="A673" s="2"/>
      <c r="B673" s="2"/>
      <c r="C673" s="2"/>
      <c r="D673" s="2"/>
      <c r="E673" s="2"/>
      <c r="F673" s="2"/>
      <c r="G673" s="2"/>
      <c r="H673" s="2"/>
      <c r="I673" s="2"/>
      <c r="J673" s="2"/>
      <c r="K673" s="2"/>
      <c r="L673" s="2"/>
      <c r="M673" s="2"/>
      <c r="N673" s="2"/>
    </row>
    <row r="674" spans="1:14" x14ac:dyDescent="0.25">
      <c r="A674" s="2"/>
      <c r="B674" s="2"/>
      <c r="C674" s="2"/>
      <c r="D674" s="2"/>
      <c r="E674" s="2"/>
      <c r="F674" s="2"/>
      <c r="G674" s="2"/>
      <c r="H674" s="2"/>
      <c r="I674" s="2"/>
      <c r="J674" s="2"/>
      <c r="K674" s="2"/>
      <c r="L674" s="2"/>
      <c r="M674" s="2"/>
      <c r="N674" s="2"/>
    </row>
    <row r="675" spans="1:14" x14ac:dyDescent="0.25">
      <c r="A675" s="2"/>
      <c r="B675" s="2"/>
      <c r="C675" s="2"/>
      <c r="D675" s="2"/>
      <c r="E675" s="2"/>
      <c r="F675" s="2"/>
      <c r="G675" s="2"/>
      <c r="H675" s="2"/>
      <c r="I675" s="2"/>
      <c r="J675" s="2"/>
      <c r="K675" s="2"/>
      <c r="L675" s="2"/>
      <c r="M675" s="2"/>
      <c r="N675" s="2"/>
    </row>
    <row r="676" spans="1:14" x14ac:dyDescent="0.25">
      <c r="A676" s="2"/>
      <c r="B676" s="2"/>
      <c r="C676" s="2"/>
      <c r="D676" s="2"/>
      <c r="E676" s="2"/>
      <c r="F676" s="2"/>
      <c r="G676" s="2"/>
      <c r="H676" s="2"/>
      <c r="I676" s="2"/>
      <c r="J676" s="2"/>
      <c r="K676" s="2"/>
      <c r="L676" s="2"/>
      <c r="M676" s="2"/>
      <c r="N676" s="2"/>
    </row>
    <row r="677" spans="1:14" x14ac:dyDescent="0.25">
      <c r="A677" s="2"/>
      <c r="B677" s="2"/>
      <c r="C677" s="2"/>
      <c r="D677" s="2"/>
      <c r="E677" s="2"/>
      <c r="F677" s="2"/>
      <c r="G677" s="2"/>
      <c r="H677" s="2"/>
      <c r="I677" s="2"/>
      <c r="J677" s="2"/>
      <c r="K677" s="2"/>
      <c r="L677" s="2"/>
      <c r="M677" s="2"/>
      <c r="N677" s="2"/>
    </row>
    <row r="678" spans="1:14" x14ac:dyDescent="0.25">
      <c r="A678" s="2"/>
      <c r="B678" s="2"/>
      <c r="C678" s="2"/>
      <c r="D678" s="2"/>
      <c r="E678" s="2"/>
      <c r="F678" s="2"/>
      <c r="G678" s="2"/>
      <c r="H678" s="2"/>
      <c r="I678" s="2"/>
      <c r="J678" s="2"/>
      <c r="K678" s="2"/>
      <c r="L678" s="2"/>
      <c r="M678" s="2"/>
      <c r="N678" s="2"/>
    </row>
    <row r="679" spans="1:14" x14ac:dyDescent="0.25">
      <c r="A679" s="2"/>
      <c r="B679" s="2"/>
      <c r="C679" s="2"/>
      <c r="D679" s="2"/>
      <c r="E679" s="2"/>
      <c r="F679" s="2"/>
      <c r="G679" s="2"/>
      <c r="H679" s="2"/>
      <c r="I679" s="2"/>
      <c r="J679" s="2"/>
      <c r="K679" s="2"/>
      <c r="L679" s="2"/>
      <c r="M679" s="2"/>
      <c r="N679" s="2"/>
    </row>
    <row r="680" spans="1:14" x14ac:dyDescent="0.25">
      <c r="A680" s="2"/>
      <c r="B680" s="2"/>
      <c r="C680" s="2"/>
      <c r="D680" s="2"/>
      <c r="E680" s="2"/>
      <c r="F680" s="2"/>
      <c r="G680" s="2"/>
      <c r="H680" s="2"/>
      <c r="I680" s="2"/>
      <c r="J680" s="2"/>
      <c r="K680" s="2"/>
      <c r="L680" s="2"/>
      <c r="M680" s="2"/>
      <c r="N680" s="2"/>
    </row>
    <row r="681" spans="1:14" x14ac:dyDescent="0.25">
      <c r="A681" s="2"/>
      <c r="B681" s="2"/>
      <c r="C681" s="2"/>
      <c r="D681" s="2"/>
      <c r="E681" s="2"/>
      <c r="F681" s="2"/>
      <c r="G681" s="2"/>
      <c r="H681" s="2"/>
      <c r="I681" s="2"/>
      <c r="J681" s="2"/>
      <c r="K681" s="2"/>
      <c r="L681" s="2"/>
      <c r="M681" s="2"/>
      <c r="N681" s="2"/>
    </row>
    <row r="682" spans="1:14" x14ac:dyDescent="0.25">
      <c r="A682" s="2"/>
      <c r="B682" s="2"/>
      <c r="C682" s="2"/>
      <c r="D682" s="2"/>
      <c r="E682" s="2"/>
      <c r="F682" s="2"/>
      <c r="G682" s="2"/>
      <c r="H682" s="2"/>
      <c r="I682" s="2"/>
      <c r="J682" s="2"/>
      <c r="K682" s="2"/>
      <c r="L682" s="2"/>
      <c r="M682" s="2"/>
      <c r="N682" s="2"/>
    </row>
    <row r="683" spans="1:14" x14ac:dyDescent="0.25">
      <c r="A683" s="2"/>
      <c r="B683" s="2"/>
      <c r="C683" s="2"/>
      <c r="D683" s="2"/>
      <c r="E683" s="2"/>
      <c r="F683" s="2"/>
      <c r="G683" s="2"/>
      <c r="H683" s="2"/>
      <c r="I683" s="2"/>
      <c r="J683" s="2"/>
      <c r="K683" s="2"/>
      <c r="L683" s="2"/>
      <c r="M683" s="2"/>
      <c r="N683" s="2"/>
    </row>
    <row r="684" spans="1:14" x14ac:dyDescent="0.25">
      <c r="A684" s="2"/>
      <c r="B684" s="2"/>
      <c r="C684" s="2"/>
      <c r="D684" s="2"/>
      <c r="E684" s="2"/>
      <c r="F684" s="2"/>
      <c r="G684" s="2"/>
      <c r="H684" s="2"/>
      <c r="I684" s="2"/>
      <c r="J684" s="2"/>
      <c r="K684" s="2"/>
      <c r="L684" s="2"/>
      <c r="M684" s="2"/>
      <c r="N684" s="2"/>
    </row>
    <row r="685" spans="1:14" x14ac:dyDescent="0.25">
      <c r="A685" s="2"/>
      <c r="B685" s="2"/>
      <c r="C685" s="2"/>
      <c r="D685" s="2"/>
      <c r="E685" s="2"/>
      <c r="F685" s="2"/>
      <c r="G685" s="2"/>
      <c r="H685" s="2"/>
      <c r="I685" s="2"/>
      <c r="J685" s="2"/>
      <c r="K685" s="2"/>
      <c r="L685" s="2"/>
      <c r="M685" s="2"/>
      <c r="N685" s="2"/>
    </row>
    <row r="686" spans="1:14" x14ac:dyDescent="0.25">
      <c r="A686" s="2"/>
      <c r="B686" s="2"/>
      <c r="C686" s="2"/>
      <c r="D686" s="2"/>
      <c r="E686" s="2"/>
      <c r="F686" s="2"/>
      <c r="G686" s="2"/>
      <c r="H686" s="2"/>
      <c r="I686" s="2"/>
      <c r="J686" s="2"/>
      <c r="K686" s="2"/>
      <c r="L686" s="2"/>
      <c r="M686" s="2"/>
      <c r="N686" s="2"/>
    </row>
    <row r="687" spans="1:14" x14ac:dyDescent="0.25">
      <c r="A687" s="2"/>
      <c r="B687" s="2"/>
      <c r="C687" s="2"/>
      <c r="D687" s="2"/>
      <c r="E687" s="2"/>
      <c r="F687" s="2"/>
      <c r="G687" s="2"/>
      <c r="H687" s="2"/>
      <c r="I687" s="2"/>
      <c r="J687" s="2"/>
      <c r="K687" s="2"/>
      <c r="L687" s="2"/>
      <c r="M687" s="2"/>
      <c r="N687" s="2"/>
    </row>
    <row r="688" spans="1:14" x14ac:dyDescent="0.25">
      <c r="A688" s="2"/>
      <c r="B688" s="2"/>
      <c r="C688" s="2"/>
      <c r="D688" s="2"/>
      <c r="E688" s="2"/>
      <c r="F688" s="2"/>
      <c r="G688" s="2"/>
      <c r="H688" s="2"/>
      <c r="I688" s="2"/>
      <c r="J688" s="2"/>
      <c r="K688" s="2"/>
      <c r="L688" s="2"/>
      <c r="M688" s="2"/>
      <c r="N688" s="2"/>
    </row>
    <row r="689" spans="1:14" x14ac:dyDescent="0.25">
      <c r="A689" s="2"/>
      <c r="B689" s="2"/>
      <c r="C689" s="2"/>
      <c r="D689" s="2"/>
      <c r="E689" s="2"/>
      <c r="F689" s="2"/>
      <c r="G689" s="2"/>
      <c r="H689" s="2"/>
      <c r="I689" s="2"/>
      <c r="J689" s="2"/>
      <c r="K689" s="2"/>
      <c r="L689" s="2"/>
      <c r="M689" s="2"/>
      <c r="N689" s="2"/>
    </row>
    <row r="690" spans="1:14" x14ac:dyDescent="0.25">
      <c r="A690" s="2"/>
      <c r="B690" s="2"/>
      <c r="C690" s="2"/>
      <c r="D690" s="2"/>
      <c r="E690" s="2"/>
      <c r="F690" s="2"/>
      <c r="G690" s="2"/>
      <c r="H690" s="2"/>
      <c r="I690" s="2"/>
      <c r="J690" s="2"/>
      <c r="K690" s="2"/>
      <c r="L690" s="2"/>
      <c r="M690" s="2"/>
      <c r="N690" s="2"/>
    </row>
    <row r="691" spans="1:14" x14ac:dyDescent="0.25">
      <c r="A691" s="2"/>
      <c r="B691" s="2"/>
      <c r="C691" s="2"/>
      <c r="D691" s="2"/>
      <c r="E691" s="2"/>
      <c r="F691" s="2"/>
      <c r="G691" s="2"/>
      <c r="H691" s="2"/>
      <c r="I691" s="2"/>
      <c r="J691" s="2"/>
      <c r="K691" s="2"/>
      <c r="L691" s="2"/>
      <c r="M691" s="2"/>
      <c r="N691" s="2"/>
    </row>
    <row r="692" spans="1:14" x14ac:dyDescent="0.25">
      <c r="A692" s="2"/>
      <c r="B692" s="2"/>
      <c r="C692" s="2"/>
      <c r="D692" s="2"/>
      <c r="E692" s="2"/>
      <c r="F692" s="2"/>
      <c r="G692" s="2"/>
      <c r="H692" s="2"/>
      <c r="I692" s="2"/>
      <c r="J692" s="2"/>
      <c r="K692" s="2"/>
      <c r="L692" s="2"/>
      <c r="M692" s="2"/>
      <c r="N692" s="2"/>
    </row>
    <row r="693" spans="1:14" x14ac:dyDescent="0.25">
      <c r="A693" s="2"/>
      <c r="B693" s="2"/>
      <c r="C693" s="2"/>
      <c r="D693" s="2"/>
      <c r="E693" s="2"/>
      <c r="F693" s="2"/>
      <c r="G693" s="2"/>
      <c r="H693" s="2"/>
      <c r="I693" s="2"/>
      <c r="J693" s="2"/>
      <c r="K693" s="2"/>
      <c r="L693" s="2"/>
      <c r="M693" s="2"/>
      <c r="N693" s="2"/>
    </row>
    <row r="694" spans="1:14" x14ac:dyDescent="0.25">
      <c r="A694" s="2"/>
      <c r="B694" s="2"/>
      <c r="C694" s="2"/>
      <c r="D694" s="2"/>
      <c r="E694" s="2"/>
      <c r="F694" s="2"/>
      <c r="G694" s="2"/>
      <c r="H694" s="2"/>
      <c r="I694" s="2"/>
      <c r="J694" s="2"/>
      <c r="K694" s="2"/>
      <c r="L694" s="2"/>
      <c r="M694" s="2"/>
      <c r="N694" s="2"/>
    </row>
    <row r="695" spans="1:14" x14ac:dyDescent="0.25">
      <c r="A695" s="2"/>
      <c r="B695" s="2"/>
      <c r="C695" s="2"/>
      <c r="D695" s="2"/>
      <c r="E695" s="2"/>
      <c r="F695" s="2"/>
      <c r="G695" s="2"/>
      <c r="H695" s="2"/>
      <c r="I695" s="2"/>
      <c r="J695" s="2"/>
      <c r="K695" s="2"/>
      <c r="L695" s="2"/>
      <c r="M695" s="2"/>
      <c r="N695" s="2"/>
    </row>
    <row r="696" spans="1:14" x14ac:dyDescent="0.25">
      <c r="A696" s="2"/>
      <c r="B696" s="2"/>
      <c r="C696" s="2"/>
      <c r="D696" s="2"/>
      <c r="E696" s="2"/>
      <c r="F696" s="2"/>
      <c r="G696" s="2"/>
      <c r="H696" s="2"/>
      <c r="I696" s="2"/>
      <c r="J696" s="2"/>
      <c r="K696" s="2"/>
      <c r="L696" s="2"/>
      <c r="M696" s="2"/>
      <c r="N696" s="2"/>
    </row>
    <row r="697" spans="1:14" x14ac:dyDescent="0.25">
      <c r="A697" s="2"/>
      <c r="B697" s="2"/>
      <c r="C697" s="2"/>
      <c r="D697" s="2"/>
      <c r="E697" s="2"/>
      <c r="F697" s="2"/>
      <c r="G697" s="2"/>
      <c r="H697" s="2"/>
      <c r="I697" s="2"/>
      <c r="J697" s="2"/>
      <c r="K697" s="2"/>
      <c r="L697" s="2"/>
      <c r="M697" s="2"/>
      <c r="N697" s="2"/>
    </row>
    <row r="698" spans="1:14" x14ac:dyDescent="0.25">
      <c r="A698" s="2"/>
      <c r="B698" s="2"/>
      <c r="C698" s="2"/>
      <c r="D698" s="2"/>
      <c r="E698" s="2"/>
      <c r="F698" s="2"/>
      <c r="G698" s="2"/>
      <c r="H698" s="2"/>
      <c r="I698" s="2"/>
      <c r="J698" s="2"/>
      <c r="K698" s="2"/>
      <c r="L698" s="2"/>
      <c r="M698" s="2"/>
      <c r="N698" s="2"/>
    </row>
    <row r="699" spans="1:14" x14ac:dyDescent="0.25">
      <c r="A699" s="2"/>
      <c r="B699" s="2"/>
      <c r="C699" s="2"/>
      <c r="D699" s="2"/>
      <c r="E699" s="2"/>
      <c r="F699" s="2"/>
      <c r="G699" s="2"/>
      <c r="H699" s="2"/>
      <c r="I699" s="2"/>
      <c r="J699" s="2"/>
      <c r="K699" s="2"/>
      <c r="L699" s="2"/>
      <c r="M699" s="2"/>
      <c r="N699" s="2"/>
    </row>
    <row r="700" spans="1:14" x14ac:dyDescent="0.25">
      <c r="A700" s="2"/>
      <c r="B700" s="2"/>
      <c r="C700" s="2"/>
      <c r="D700" s="2"/>
      <c r="E700" s="2"/>
      <c r="F700" s="2"/>
      <c r="G700" s="2"/>
      <c r="H700" s="2"/>
      <c r="I700" s="2"/>
      <c r="J700" s="2"/>
      <c r="K700" s="2"/>
      <c r="L700" s="2"/>
      <c r="M700" s="2"/>
      <c r="N700" s="2"/>
    </row>
    <row r="701" spans="1:14" x14ac:dyDescent="0.25">
      <c r="A701" s="2"/>
      <c r="B701" s="2"/>
      <c r="C701" s="2"/>
      <c r="D701" s="2"/>
      <c r="E701" s="2"/>
      <c r="F701" s="2"/>
      <c r="G701" s="2"/>
      <c r="H701" s="2"/>
      <c r="I701" s="2"/>
      <c r="J701" s="2"/>
      <c r="K701" s="2"/>
      <c r="L701" s="2"/>
      <c r="M701" s="2"/>
      <c r="N701" s="2"/>
    </row>
    <row r="702" spans="1:14" x14ac:dyDescent="0.25">
      <c r="A702" s="2"/>
      <c r="B702" s="2"/>
      <c r="C702" s="2"/>
      <c r="D702" s="2"/>
      <c r="E702" s="2"/>
      <c r="F702" s="2"/>
      <c r="G702" s="2"/>
      <c r="H702" s="2"/>
      <c r="I702" s="2"/>
      <c r="J702" s="2"/>
      <c r="K702" s="2"/>
      <c r="L702" s="2"/>
      <c r="M702" s="2"/>
      <c r="N702" s="2"/>
    </row>
    <row r="703" spans="1:14" x14ac:dyDescent="0.25">
      <c r="A703" s="2"/>
      <c r="B703" s="2"/>
      <c r="C703" s="2"/>
      <c r="D703" s="2"/>
      <c r="E703" s="2"/>
      <c r="F703" s="2"/>
      <c r="G703" s="2"/>
      <c r="H703" s="2"/>
      <c r="I703" s="2"/>
      <c r="J703" s="2"/>
      <c r="K703" s="2"/>
      <c r="L703" s="2"/>
      <c r="M703" s="2"/>
      <c r="N703" s="2"/>
    </row>
    <row r="704" spans="1:14" x14ac:dyDescent="0.25">
      <c r="A704" s="2"/>
      <c r="B704" s="2"/>
      <c r="C704" s="2"/>
      <c r="D704" s="2"/>
      <c r="E704" s="2"/>
      <c r="F704" s="2"/>
      <c r="G704" s="2"/>
      <c r="H704" s="2"/>
      <c r="I704" s="2"/>
      <c r="J704" s="2"/>
      <c r="K704" s="2"/>
      <c r="L704" s="2"/>
      <c r="M704" s="2"/>
      <c r="N704" s="2"/>
    </row>
    <row r="705" spans="1:14" x14ac:dyDescent="0.25">
      <c r="A705" s="2"/>
      <c r="B705" s="2"/>
      <c r="C705" s="2"/>
      <c r="D705" s="2"/>
      <c r="E705" s="2"/>
      <c r="F705" s="2"/>
      <c r="G705" s="2"/>
      <c r="H705" s="2"/>
      <c r="I705" s="2"/>
      <c r="J705" s="2"/>
      <c r="K705" s="2"/>
      <c r="L705" s="2"/>
      <c r="M705" s="2"/>
      <c r="N705" s="2"/>
    </row>
    <row r="706" spans="1:14" x14ac:dyDescent="0.25">
      <c r="A706" s="2"/>
      <c r="B706" s="2"/>
      <c r="C706" s="2"/>
      <c r="D706" s="2"/>
      <c r="E706" s="2"/>
      <c r="F706" s="2"/>
      <c r="G706" s="2"/>
      <c r="H706" s="2"/>
      <c r="I706" s="2"/>
      <c r="J706" s="2"/>
      <c r="K706" s="2"/>
      <c r="L706" s="2"/>
      <c r="M706" s="2"/>
      <c r="N706" s="2"/>
    </row>
    <row r="707" spans="1:14" x14ac:dyDescent="0.25">
      <c r="A707" s="2"/>
      <c r="B707" s="2"/>
      <c r="C707" s="2"/>
      <c r="D707" s="2"/>
      <c r="E707" s="2"/>
      <c r="F707" s="2"/>
      <c r="G707" s="2"/>
      <c r="H707" s="2"/>
      <c r="I707" s="2"/>
      <c r="J707" s="2"/>
      <c r="K707" s="2"/>
      <c r="L707" s="2"/>
      <c r="M707" s="2"/>
      <c r="N707" s="2"/>
    </row>
    <row r="708" spans="1:14" x14ac:dyDescent="0.25">
      <c r="A708" s="2"/>
      <c r="B708" s="2"/>
      <c r="C708" s="2"/>
      <c r="D708" s="2"/>
      <c r="E708" s="2"/>
      <c r="F708" s="2"/>
      <c r="G708" s="2"/>
      <c r="H708" s="2"/>
      <c r="I708" s="2"/>
      <c r="J708" s="2"/>
      <c r="K708" s="2"/>
      <c r="L708" s="2"/>
      <c r="M708" s="2"/>
      <c r="N708" s="2"/>
    </row>
    <row r="709" spans="1:14" x14ac:dyDescent="0.25">
      <c r="A709" s="2"/>
      <c r="B709" s="2"/>
      <c r="C709" s="2"/>
      <c r="D709" s="2"/>
      <c r="E709" s="2"/>
      <c r="F709" s="2"/>
      <c r="G709" s="2"/>
      <c r="H709" s="2"/>
      <c r="I709" s="2"/>
      <c r="J709" s="2"/>
      <c r="K709" s="2"/>
      <c r="L709" s="2"/>
      <c r="M709" s="2"/>
      <c r="N709" s="2"/>
    </row>
    <row r="710" spans="1:14" x14ac:dyDescent="0.25">
      <c r="A710" s="2"/>
      <c r="B710" s="2"/>
      <c r="C710" s="2"/>
      <c r="D710" s="2"/>
      <c r="E710" s="2"/>
      <c r="F710" s="2"/>
      <c r="G710" s="2"/>
      <c r="H710" s="2"/>
      <c r="I710" s="2"/>
      <c r="J710" s="2"/>
      <c r="K710" s="2"/>
      <c r="L710" s="2"/>
      <c r="M710" s="2"/>
      <c r="N710" s="2"/>
    </row>
    <row r="711" spans="1:14" x14ac:dyDescent="0.25">
      <c r="A711" s="2"/>
      <c r="B711" s="2"/>
      <c r="C711" s="2"/>
      <c r="D711" s="2"/>
      <c r="E711" s="2"/>
      <c r="F711" s="2"/>
      <c r="G711" s="2"/>
      <c r="H711" s="2"/>
      <c r="I711" s="2"/>
      <c r="J711" s="2"/>
      <c r="K711" s="2"/>
      <c r="L711" s="2"/>
      <c r="M711" s="2"/>
      <c r="N711" s="2"/>
    </row>
  </sheetData>
  <protectedRanges>
    <protectedRange sqref="L270:N276 L278:N337 L340:N342 L344:N346 L348:N362 L364:N365 L368:N374" name="FIXAÇÃO DE DESPESA CORRENTE 2"/>
    <protectedRange sqref="L12 L14 L17:N24 L26:N33 L35 L38 L40 L42 L45 L47 L50:N51 L53 L55:N56 L58:N72 L75 L78 L80:N83 L86:N89 L91:N92 L94:N97 L99" name="PREVISÃO DA RECEITA CORRENTE"/>
    <protectedRange sqref="L144:N159 L161:N165 L168 L170 L172 L174 L176:N177 L179 L181:N182 L184:N185 L187:N191 L193:N195 L198:N202 L204:N208 L211:N231 L233:N234 L236 L238:N253 L255:N260 L262:N264" name="FIXAÇÃO DA DESPESA CORRENTE"/>
    <protectedRange sqref="L378:N379 L381 L383:N391 L393:N395 L397 L400:N402 L404 L406:N414 L416:N418 L420 L423:N425 L427 L430:N431" name="FIXAÇÃO DA DESPESA DE CAPITAL"/>
    <protectedRange sqref="L103:N104 L107:N115 L117:N119 L121:N122 L124 L126:N127 L130 L133:N134 L136" name="PREVISÃO DA RECEITA DE CAPITALL"/>
    <protectedRange sqref="L266:N268 L270:N276" name="FIXAÇÃO DA DESPESA CORRENTE 2"/>
  </protectedRanges>
  <mergeCells count="648">
    <mergeCell ref="L115:N115"/>
    <mergeCell ref="L116:N116"/>
    <mergeCell ref="L117:N117"/>
    <mergeCell ref="L118:N118"/>
    <mergeCell ref="L119:N119"/>
    <mergeCell ref="L120:N120"/>
    <mergeCell ref="L121:N121"/>
    <mergeCell ref="L122:N122"/>
    <mergeCell ref="L106:N106"/>
    <mergeCell ref="L107:N107"/>
    <mergeCell ref="L108:N108"/>
    <mergeCell ref="L109:N109"/>
    <mergeCell ref="L110:N110"/>
    <mergeCell ref="L111:N111"/>
    <mergeCell ref="L112:N112"/>
    <mergeCell ref="L113:N113"/>
    <mergeCell ref="L114:N114"/>
    <mergeCell ref="L97:N97"/>
    <mergeCell ref="L98:N98"/>
    <mergeCell ref="L99:N99"/>
    <mergeCell ref="L100:N100"/>
    <mergeCell ref="L101:N101"/>
    <mergeCell ref="L102:N102"/>
    <mergeCell ref="L103:N103"/>
    <mergeCell ref="L104:N104"/>
    <mergeCell ref="L105:N105"/>
    <mergeCell ref="L27:N27"/>
    <mergeCell ref="L28:N28"/>
    <mergeCell ref="L429:N429"/>
    <mergeCell ref="L430:N430"/>
    <mergeCell ref="L431:N431"/>
    <mergeCell ref="L78:N78"/>
    <mergeCell ref="L79:N79"/>
    <mergeCell ref="L80:N80"/>
    <mergeCell ref="L81:N81"/>
    <mergeCell ref="L82:N82"/>
    <mergeCell ref="L83:N83"/>
    <mergeCell ref="L84:N84"/>
    <mergeCell ref="L85:N85"/>
    <mergeCell ref="L86:N86"/>
    <mergeCell ref="L87:N87"/>
    <mergeCell ref="L88:N88"/>
    <mergeCell ref="L89:N89"/>
    <mergeCell ref="L90:N90"/>
    <mergeCell ref="L91:N91"/>
    <mergeCell ref="L92:N92"/>
    <mergeCell ref="L93:N93"/>
    <mergeCell ref="L94:N94"/>
    <mergeCell ref="L95:N95"/>
    <mergeCell ref="L96:N96"/>
    <mergeCell ref="L18:N18"/>
    <mergeCell ref="L19:N19"/>
    <mergeCell ref="L20:N20"/>
    <mergeCell ref="L21:N21"/>
    <mergeCell ref="L22:N22"/>
    <mergeCell ref="L23:N23"/>
    <mergeCell ref="L24:N24"/>
    <mergeCell ref="L25:N25"/>
    <mergeCell ref="L26:N26"/>
    <mergeCell ref="L9:N9"/>
    <mergeCell ref="L10:N10"/>
    <mergeCell ref="L11:N11"/>
    <mergeCell ref="L12:N12"/>
    <mergeCell ref="L13:N13"/>
    <mergeCell ref="L14:N14"/>
    <mergeCell ref="L15:N15"/>
    <mergeCell ref="L16:N16"/>
    <mergeCell ref="L17:N17"/>
    <mergeCell ref="L432:N432"/>
    <mergeCell ref="L433:N433"/>
    <mergeCell ref="L434:N434"/>
    <mergeCell ref="L420:N420"/>
    <mergeCell ref="L421:N421"/>
    <mergeCell ref="L422:N422"/>
    <mergeCell ref="L423:N423"/>
    <mergeCell ref="L424:N424"/>
    <mergeCell ref="L425:N425"/>
    <mergeCell ref="L426:N426"/>
    <mergeCell ref="L427:N427"/>
    <mergeCell ref="L428:N428"/>
    <mergeCell ref="L411:N411"/>
    <mergeCell ref="L412:N412"/>
    <mergeCell ref="L413:N413"/>
    <mergeCell ref="L414:N414"/>
    <mergeCell ref="L415:N415"/>
    <mergeCell ref="L416:N416"/>
    <mergeCell ref="L417:N417"/>
    <mergeCell ref="L418:N418"/>
    <mergeCell ref="L419:N419"/>
    <mergeCell ref="L382:N382"/>
    <mergeCell ref="L383:N383"/>
    <mergeCell ref="L384:N384"/>
    <mergeCell ref="L385:N385"/>
    <mergeCell ref="L386:N386"/>
    <mergeCell ref="L387:N387"/>
    <mergeCell ref="L388:N388"/>
    <mergeCell ref="L389:N389"/>
    <mergeCell ref="L390:N390"/>
    <mergeCell ref="A629:C629"/>
    <mergeCell ref="A630:C630"/>
    <mergeCell ref="A631:C631"/>
    <mergeCell ref="A632:C632"/>
    <mergeCell ref="A633:C633"/>
    <mergeCell ref="A634:C634"/>
    <mergeCell ref="A618:C618"/>
    <mergeCell ref="A619:C619"/>
    <mergeCell ref="A620:C620"/>
    <mergeCell ref="A621:C621"/>
    <mergeCell ref="A622:C622"/>
    <mergeCell ref="A623:C623"/>
    <mergeCell ref="A624:C624"/>
    <mergeCell ref="A625:C625"/>
    <mergeCell ref="A626:C626"/>
    <mergeCell ref="A611:C611"/>
    <mergeCell ref="A612:C612"/>
    <mergeCell ref="A613:C613"/>
    <mergeCell ref="A614:C614"/>
    <mergeCell ref="A615:C615"/>
    <mergeCell ref="A616:C616"/>
    <mergeCell ref="A617:C617"/>
    <mergeCell ref="A627:C627"/>
    <mergeCell ref="A628:C628"/>
    <mergeCell ref="A602:C602"/>
    <mergeCell ref="A603:C603"/>
    <mergeCell ref="A604:C604"/>
    <mergeCell ref="A605:C605"/>
    <mergeCell ref="A606:C606"/>
    <mergeCell ref="A607:C607"/>
    <mergeCell ref="A608:C608"/>
    <mergeCell ref="A609:C609"/>
    <mergeCell ref="A610:C610"/>
    <mergeCell ref="A593:C593"/>
    <mergeCell ref="A594:C594"/>
    <mergeCell ref="A595:C595"/>
    <mergeCell ref="A596:C596"/>
    <mergeCell ref="A597:C597"/>
    <mergeCell ref="A598:C598"/>
    <mergeCell ref="A599:C599"/>
    <mergeCell ref="A600:C600"/>
    <mergeCell ref="A601:C601"/>
    <mergeCell ref="A584:C584"/>
    <mergeCell ref="A585:C585"/>
    <mergeCell ref="A586:C586"/>
    <mergeCell ref="A587:C587"/>
    <mergeCell ref="A588:C588"/>
    <mergeCell ref="A589:C589"/>
    <mergeCell ref="A590:C590"/>
    <mergeCell ref="A591:C591"/>
    <mergeCell ref="A592:C592"/>
    <mergeCell ref="A575:C575"/>
    <mergeCell ref="A576:C576"/>
    <mergeCell ref="A577:C577"/>
    <mergeCell ref="A578:C578"/>
    <mergeCell ref="A579:C579"/>
    <mergeCell ref="A580:C580"/>
    <mergeCell ref="A581:C581"/>
    <mergeCell ref="A582:C582"/>
    <mergeCell ref="A583:C583"/>
    <mergeCell ref="A566:C566"/>
    <mergeCell ref="A567:C567"/>
    <mergeCell ref="A568:C568"/>
    <mergeCell ref="A569:C569"/>
    <mergeCell ref="A570:C570"/>
    <mergeCell ref="A571:C571"/>
    <mergeCell ref="A572:C572"/>
    <mergeCell ref="A573:C573"/>
    <mergeCell ref="A574:C574"/>
    <mergeCell ref="A557:C557"/>
    <mergeCell ref="A558:C558"/>
    <mergeCell ref="A559:C559"/>
    <mergeCell ref="A560:C560"/>
    <mergeCell ref="A561:C561"/>
    <mergeCell ref="A562:C562"/>
    <mergeCell ref="A563:C563"/>
    <mergeCell ref="A564:C564"/>
    <mergeCell ref="A565:C565"/>
    <mergeCell ref="A548:C548"/>
    <mergeCell ref="A549:C549"/>
    <mergeCell ref="A550:C550"/>
    <mergeCell ref="A551:C551"/>
    <mergeCell ref="A552:C552"/>
    <mergeCell ref="A553:C553"/>
    <mergeCell ref="A554:C554"/>
    <mergeCell ref="A555:C555"/>
    <mergeCell ref="A556:C556"/>
    <mergeCell ref="A539:C539"/>
    <mergeCell ref="A540:C540"/>
    <mergeCell ref="A541:C541"/>
    <mergeCell ref="A542:C542"/>
    <mergeCell ref="A543:C543"/>
    <mergeCell ref="A544:C544"/>
    <mergeCell ref="A545:C545"/>
    <mergeCell ref="A546:C546"/>
    <mergeCell ref="A547:C547"/>
    <mergeCell ref="A530:C530"/>
    <mergeCell ref="A531:C531"/>
    <mergeCell ref="A532:C532"/>
    <mergeCell ref="A533:C533"/>
    <mergeCell ref="A534:C534"/>
    <mergeCell ref="A535:C535"/>
    <mergeCell ref="A536:C536"/>
    <mergeCell ref="A537:C537"/>
    <mergeCell ref="A538:C538"/>
    <mergeCell ref="A521:C521"/>
    <mergeCell ref="A522:C522"/>
    <mergeCell ref="A523:C523"/>
    <mergeCell ref="A524:C524"/>
    <mergeCell ref="A525:C525"/>
    <mergeCell ref="A526:C526"/>
    <mergeCell ref="A527:C527"/>
    <mergeCell ref="A528:C528"/>
    <mergeCell ref="A529:C529"/>
    <mergeCell ref="A512:C512"/>
    <mergeCell ref="A513:C513"/>
    <mergeCell ref="A514:C514"/>
    <mergeCell ref="A515:C515"/>
    <mergeCell ref="A516:C516"/>
    <mergeCell ref="A517:C517"/>
    <mergeCell ref="A518:C518"/>
    <mergeCell ref="A519:C519"/>
    <mergeCell ref="A520:C520"/>
    <mergeCell ref="A503:C503"/>
    <mergeCell ref="A504:C504"/>
    <mergeCell ref="A505:C505"/>
    <mergeCell ref="A506:C506"/>
    <mergeCell ref="A507:C507"/>
    <mergeCell ref="A508:C508"/>
    <mergeCell ref="A509:C509"/>
    <mergeCell ref="A510:C510"/>
    <mergeCell ref="A511:C511"/>
    <mergeCell ref="A494:C494"/>
    <mergeCell ref="A495:C495"/>
    <mergeCell ref="A496:C496"/>
    <mergeCell ref="A497:C497"/>
    <mergeCell ref="A498:C498"/>
    <mergeCell ref="A499:C499"/>
    <mergeCell ref="A500:C500"/>
    <mergeCell ref="A501:C501"/>
    <mergeCell ref="A502:C502"/>
    <mergeCell ref="A485:C485"/>
    <mergeCell ref="A486:C486"/>
    <mergeCell ref="A487:C487"/>
    <mergeCell ref="A488:C488"/>
    <mergeCell ref="A489:C489"/>
    <mergeCell ref="A490:C490"/>
    <mergeCell ref="A491:C491"/>
    <mergeCell ref="A492:C492"/>
    <mergeCell ref="A493:C493"/>
    <mergeCell ref="A476:C476"/>
    <mergeCell ref="A477:C477"/>
    <mergeCell ref="A478:C478"/>
    <mergeCell ref="A479:C479"/>
    <mergeCell ref="A480:C480"/>
    <mergeCell ref="A481:C481"/>
    <mergeCell ref="A482:C482"/>
    <mergeCell ref="A483:C483"/>
    <mergeCell ref="A484:C484"/>
    <mergeCell ref="A467:C467"/>
    <mergeCell ref="A468:C468"/>
    <mergeCell ref="A469:C469"/>
    <mergeCell ref="A470:C470"/>
    <mergeCell ref="A471:C471"/>
    <mergeCell ref="A472:C472"/>
    <mergeCell ref="A473:C473"/>
    <mergeCell ref="A474:C474"/>
    <mergeCell ref="A475:C475"/>
    <mergeCell ref="A458:C458"/>
    <mergeCell ref="A459:C459"/>
    <mergeCell ref="A460:C460"/>
    <mergeCell ref="A461:C461"/>
    <mergeCell ref="A462:C462"/>
    <mergeCell ref="A463:C463"/>
    <mergeCell ref="A464:C464"/>
    <mergeCell ref="A465:C465"/>
    <mergeCell ref="A466:C466"/>
    <mergeCell ref="A449:C449"/>
    <mergeCell ref="A450:C450"/>
    <mergeCell ref="A451:C451"/>
    <mergeCell ref="A452:C452"/>
    <mergeCell ref="A453:C453"/>
    <mergeCell ref="A454:C454"/>
    <mergeCell ref="A455:C455"/>
    <mergeCell ref="A456:C456"/>
    <mergeCell ref="A457:C457"/>
    <mergeCell ref="A440:C440"/>
    <mergeCell ref="A441:C441"/>
    <mergeCell ref="A442:C442"/>
    <mergeCell ref="A443:C443"/>
    <mergeCell ref="A444:C444"/>
    <mergeCell ref="A445:C445"/>
    <mergeCell ref="A446:C446"/>
    <mergeCell ref="A447:C447"/>
    <mergeCell ref="A448:C448"/>
    <mergeCell ref="A432:C432"/>
    <mergeCell ref="A433:C433"/>
    <mergeCell ref="A434:C434"/>
    <mergeCell ref="A435:C435"/>
    <mergeCell ref="L391:N391"/>
    <mergeCell ref="L392:N392"/>
    <mergeCell ref="L393:N393"/>
    <mergeCell ref="L394:N394"/>
    <mergeCell ref="L402:N402"/>
    <mergeCell ref="L403:N403"/>
    <mergeCell ref="L404:N404"/>
    <mergeCell ref="L405:N405"/>
    <mergeCell ref="L406:N406"/>
    <mergeCell ref="L407:N407"/>
    <mergeCell ref="L408:N408"/>
    <mergeCell ref="L409:N409"/>
    <mergeCell ref="L410:N410"/>
    <mergeCell ref="L395:N395"/>
    <mergeCell ref="L396:N396"/>
    <mergeCell ref="L397:N397"/>
    <mergeCell ref="L398:N398"/>
    <mergeCell ref="L399:N399"/>
    <mergeCell ref="L400:N400"/>
    <mergeCell ref="L401:N401"/>
    <mergeCell ref="L379:N379"/>
    <mergeCell ref="L380:N380"/>
    <mergeCell ref="L381:N381"/>
    <mergeCell ref="L364:N364"/>
    <mergeCell ref="L365:N365"/>
    <mergeCell ref="L366:N366"/>
    <mergeCell ref="L367:N367"/>
    <mergeCell ref="L368:N368"/>
    <mergeCell ref="L369:N369"/>
    <mergeCell ref="L370:N370"/>
    <mergeCell ref="L371:N371"/>
    <mergeCell ref="L372:N372"/>
    <mergeCell ref="L373:N373"/>
    <mergeCell ref="L374:N374"/>
    <mergeCell ref="L375:N375"/>
    <mergeCell ref="L376:N376"/>
    <mergeCell ref="L377:N377"/>
    <mergeCell ref="L378:N378"/>
    <mergeCell ref="L355:N355"/>
    <mergeCell ref="L356:N356"/>
    <mergeCell ref="L357:N357"/>
    <mergeCell ref="L358:N358"/>
    <mergeCell ref="L359:N359"/>
    <mergeCell ref="L360:N360"/>
    <mergeCell ref="L361:N361"/>
    <mergeCell ref="L362:N362"/>
    <mergeCell ref="L363:N363"/>
    <mergeCell ref="L346:N346"/>
    <mergeCell ref="L347:N347"/>
    <mergeCell ref="L348:N348"/>
    <mergeCell ref="L349:N349"/>
    <mergeCell ref="L350:N350"/>
    <mergeCell ref="L351:N351"/>
    <mergeCell ref="L352:N352"/>
    <mergeCell ref="L353:N353"/>
    <mergeCell ref="L354:N354"/>
    <mergeCell ref="L337:N337"/>
    <mergeCell ref="L338:N338"/>
    <mergeCell ref="L339:N339"/>
    <mergeCell ref="L340:N340"/>
    <mergeCell ref="L341:N341"/>
    <mergeCell ref="L342:N342"/>
    <mergeCell ref="L343:N343"/>
    <mergeCell ref="L344:N344"/>
    <mergeCell ref="L345:N345"/>
    <mergeCell ref="L328:N328"/>
    <mergeCell ref="L329:N329"/>
    <mergeCell ref="L330:N330"/>
    <mergeCell ref="L331:N331"/>
    <mergeCell ref="L332:N332"/>
    <mergeCell ref="L333:N333"/>
    <mergeCell ref="L334:N334"/>
    <mergeCell ref="L335:N335"/>
    <mergeCell ref="L336:N336"/>
    <mergeCell ref="L319:N319"/>
    <mergeCell ref="L320:N320"/>
    <mergeCell ref="L321:N321"/>
    <mergeCell ref="L322:N322"/>
    <mergeCell ref="L323:N323"/>
    <mergeCell ref="L324:N324"/>
    <mergeCell ref="L325:N325"/>
    <mergeCell ref="L326:N326"/>
    <mergeCell ref="L327:N327"/>
    <mergeCell ref="L310:N310"/>
    <mergeCell ref="L311:N311"/>
    <mergeCell ref="L312:N312"/>
    <mergeCell ref="L313:N313"/>
    <mergeCell ref="L314:N314"/>
    <mergeCell ref="L315:N315"/>
    <mergeCell ref="L316:N316"/>
    <mergeCell ref="L317:N317"/>
    <mergeCell ref="L318:N318"/>
    <mergeCell ref="L301:N301"/>
    <mergeCell ref="L302:N302"/>
    <mergeCell ref="L303:N303"/>
    <mergeCell ref="L304:N304"/>
    <mergeCell ref="L305:N305"/>
    <mergeCell ref="L306:N306"/>
    <mergeCell ref="L307:N307"/>
    <mergeCell ref="L308:N308"/>
    <mergeCell ref="L309:N309"/>
    <mergeCell ref="L292:N292"/>
    <mergeCell ref="L293:N293"/>
    <mergeCell ref="L294:N294"/>
    <mergeCell ref="L295:N295"/>
    <mergeCell ref="L296:N296"/>
    <mergeCell ref="L297:N297"/>
    <mergeCell ref="L298:N298"/>
    <mergeCell ref="L299:N299"/>
    <mergeCell ref="L300:N300"/>
    <mergeCell ref="L283:N283"/>
    <mergeCell ref="L284:N284"/>
    <mergeCell ref="L285:N285"/>
    <mergeCell ref="L286:N286"/>
    <mergeCell ref="L287:N287"/>
    <mergeCell ref="L288:N288"/>
    <mergeCell ref="L289:N289"/>
    <mergeCell ref="L290:N290"/>
    <mergeCell ref="L291:N291"/>
    <mergeCell ref="L274:N274"/>
    <mergeCell ref="L275:N275"/>
    <mergeCell ref="L276:N276"/>
    <mergeCell ref="L277:N277"/>
    <mergeCell ref="L278:N278"/>
    <mergeCell ref="L279:N279"/>
    <mergeCell ref="L280:N280"/>
    <mergeCell ref="L281:N281"/>
    <mergeCell ref="L282:N282"/>
    <mergeCell ref="L265:N265"/>
    <mergeCell ref="L266:N266"/>
    <mergeCell ref="L267:N267"/>
    <mergeCell ref="L268:N268"/>
    <mergeCell ref="L269:N269"/>
    <mergeCell ref="L270:N270"/>
    <mergeCell ref="L271:N271"/>
    <mergeCell ref="L272:N272"/>
    <mergeCell ref="L273:N273"/>
    <mergeCell ref="L256:N256"/>
    <mergeCell ref="L257:N257"/>
    <mergeCell ref="L258:N258"/>
    <mergeCell ref="L259:N259"/>
    <mergeCell ref="L260:N260"/>
    <mergeCell ref="L261:N261"/>
    <mergeCell ref="L262:N262"/>
    <mergeCell ref="L263:N263"/>
    <mergeCell ref="L264:N264"/>
    <mergeCell ref="L247:N247"/>
    <mergeCell ref="L248:N248"/>
    <mergeCell ref="L249:N249"/>
    <mergeCell ref="L250:N250"/>
    <mergeCell ref="L251:N251"/>
    <mergeCell ref="L252:N252"/>
    <mergeCell ref="L253:N253"/>
    <mergeCell ref="L254:N254"/>
    <mergeCell ref="L255:N255"/>
    <mergeCell ref="L238:N238"/>
    <mergeCell ref="L239:N239"/>
    <mergeCell ref="L240:N240"/>
    <mergeCell ref="L241:N241"/>
    <mergeCell ref="L242:N242"/>
    <mergeCell ref="L243:N243"/>
    <mergeCell ref="L244:N244"/>
    <mergeCell ref="L245:N245"/>
    <mergeCell ref="L246:N246"/>
    <mergeCell ref="L229:N229"/>
    <mergeCell ref="L230:N230"/>
    <mergeCell ref="L231:N231"/>
    <mergeCell ref="L232:N232"/>
    <mergeCell ref="L233:N233"/>
    <mergeCell ref="L234:N234"/>
    <mergeCell ref="L235:N235"/>
    <mergeCell ref="L236:N236"/>
    <mergeCell ref="L237:N237"/>
    <mergeCell ref="L220:N220"/>
    <mergeCell ref="L221:N221"/>
    <mergeCell ref="L222:N222"/>
    <mergeCell ref="L223:N223"/>
    <mergeCell ref="L224:N224"/>
    <mergeCell ref="L225:N225"/>
    <mergeCell ref="L226:N226"/>
    <mergeCell ref="L227:N227"/>
    <mergeCell ref="L228:N228"/>
    <mergeCell ref="L209:N209"/>
    <mergeCell ref="L210:N210"/>
    <mergeCell ref="L211:N211"/>
    <mergeCell ref="L212:N212"/>
    <mergeCell ref="L213:N213"/>
    <mergeCell ref="L214:N214"/>
    <mergeCell ref="L217:N217"/>
    <mergeCell ref="L218:N218"/>
    <mergeCell ref="L219:N219"/>
    <mergeCell ref="L215:N215"/>
    <mergeCell ref="L216:N216"/>
    <mergeCell ref="L200:N200"/>
    <mergeCell ref="L201:N201"/>
    <mergeCell ref="L202:N202"/>
    <mergeCell ref="L203:N203"/>
    <mergeCell ref="L204:N204"/>
    <mergeCell ref="L205:N205"/>
    <mergeCell ref="L206:N206"/>
    <mergeCell ref="L207:N207"/>
    <mergeCell ref="L208:N208"/>
    <mergeCell ref="L191:N191"/>
    <mergeCell ref="L192:N192"/>
    <mergeCell ref="L193:N193"/>
    <mergeCell ref="L194:N194"/>
    <mergeCell ref="L195:N195"/>
    <mergeCell ref="L196:N196"/>
    <mergeCell ref="L197:N197"/>
    <mergeCell ref="L198:N198"/>
    <mergeCell ref="L199:N199"/>
    <mergeCell ref="L182:N182"/>
    <mergeCell ref="L183:N183"/>
    <mergeCell ref="L184:N184"/>
    <mergeCell ref="L185:N185"/>
    <mergeCell ref="L186:N186"/>
    <mergeCell ref="L187:N187"/>
    <mergeCell ref="L188:N188"/>
    <mergeCell ref="L189:N189"/>
    <mergeCell ref="L190:N190"/>
    <mergeCell ref="L173:N173"/>
    <mergeCell ref="L174:N174"/>
    <mergeCell ref="L175:N175"/>
    <mergeCell ref="L176:N176"/>
    <mergeCell ref="L177:N177"/>
    <mergeCell ref="L178:N178"/>
    <mergeCell ref="L179:N179"/>
    <mergeCell ref="L180:N180"/>
    <mergeCell ref="L181:N181"/>
    <mergeCell ref="L150:N150"/>
    <mergeCell ref="L151:N151"/>
    <mergeCell ref="L152:N152"/>
    <mergeCell ref="L153:N153"/>
    <mergeCell ref="L154:N154"/>
    <mergeCell ref="L155:N155"/>
    <mergeCell ref="L156:N156"/>
    <mergeCell ref="L157:N157"/>
    <mergeCell ref="L158:N158"/>
    <mergeCell ref="L159:N159"/>
    <mergeCell ref="L160:N160"/>
    <mergeCell ref="L161:N161"/>
    <mergeCell ref="L162:N162"/>
    <mergeCell ref="L163:N163"/>
    <mergeCell ref="L164:N164"/>
    <mergeCell ref="L165:N165"/>
    <mergeCell ref="L166:N166"/>
    <mergeCell ref="L167:N167"/>
    <mergeCell ref="L168:N168"/>
    <mergeCell ref="L169:N169"/>
    <mergeCell ref="L170:N170"/>
    <mergeCell ref="L171:N171"/>
    <mergeCell ref="L172:N172"/>
    <mergeCell ref="A137:K137"/>
    <mergeCell ref="I2:M2"/>
    <mergeCell ref="D1:M1"/>
    <mergeCell ref="L29:N29"/>
    <mergeCell ref="L30:N30"/>
    <mergeCell ref="L31:N31"/>
    <mergeCell ref="L32:N32"/>
    <mergeCell ref="L33:N33"/>
    <mergeCell ref="L34:N34"/>
    <mergeCell ref="L35:N35"/>
    <mergeCell ref="L36:N36"/>
    <mergeCell ref="L76:N76"/>
    <mergeCell ref="L77:N77"/>
    <mergeCell ref="L39:N39"/>
    <mergeCell ref="L40:N40"/>
    <mergeCell ref="L41:N41"/>
    <mergeCell ref="L42:N42"/>
    <mergeCell ref="L43:N43"/>
    <mergeCell ref="L44:N44"/>
    <mergeCell ref="L37:N37"/>
    <mergeCell ref="L38:N38"/>
    <mergeCell ref="L58:N58"/>
    <mergeCell ref="L51:N51"/>
    <mergeCell ref="L52:N52"/>
    <mergeCell ref="L53:N53"/>
    <mergeCell ref="L54:N54"/>
    <mergeCell ref="L55:N55"/>
    <mergeCell ref="L56:N56"/>
    <mergeCell ref="L45:N45"/>
    <mergeCell ref="L46:N46"/>
    <mergeCell ref="L47:N47"/>
    <mergeCell ref="L48:N48"/>
    <mergeCell ref="L49:N49"/>
    <mergeCell ref="L50:N50"/>
    <mergeCell ref="L73:N73"/>
    <mergeCell ref="L74:N74"/>
    <mergeCell ref="L69:N69"/>
    <mergeCell ref="L70:N70"/>
    <mergeCell ref="L71:N71"/>
    <mergeCell ref="L68:N68"/>
    <mergeCell ref="A4:N4"/>
    <mergeCell ref="L75:N75"/>
    <mergeCell ref="L72:N72"/>
    <mergeCell ref="A5:K5"/>
    <mergeCell ref="L66:N66"/>
    <mergeCell ref="L67:N67"/>
    <mergeCell ref="L64:N64"/>
    <mergeCell ref="L65:N65"/>
    <mergeCell ref="L62:N62"/>
    <mergeCell ref="L63:N63"/>
    <mergeCell ref="L59:N59"/>
    <mergeCell ref="L60:N60"/>
    <mergeCell ref="L61:N61"/>
    <mergeCell ref="L57:N57"/>
    <mergeCell ref="L5:N5"/>
    <mergeCell ref="L6:N6"/>
    <mergeCell ref="L7:N7"/>
    <mergeCell ref="L8:N8"/>
    <mergeCell ref="L123:N123"/>
    <mergeCell ref="L124:N124"/>
    <mergeCell ref="L125:N125"/>
    <mergeCell ref="L126:N126"/>
    <mergeCell ref="L127:N127"/>
    <mergeCell ref="L128:N128"/>
    <mergeCell ref="L129:N129"/>
    <mergeCell ref="L130:N130"/>
    <mergeCell ref="L131:N131"/>
    <mergeCell ref="L132:N132"/>
    <mergeCell ref="L133:N133"/>
    <mergeCell ref="L134:N134"/>
    <mergeCell ref="L135:N135"/>
    <mergeCell ref="L136:N136"/>
    <mergeCell ref="L142:N142"/>
    <mergeCell ref="L141:N141"/>
    <mergeCell ref="L137:N137"/>
    <mergeCell ref="L138:N138"/>
    <mergeCell ref="L147:N147"/>
    <mergeCell ref="L148:N148"/>
    <mergeCell ref="L149:N149"/>
    <mergeCell ref="L139:N139"/>
    <mergeCell ref="L140:N140"/>
    <mergeCell ref="L143:N143"/>
    <mergeCell ref="L144:N144"/>
    <mergeCell ref="L145:N145"/>
    <mergeCell ref="L146:N146"/>
    <mergeCell ref="E435:I435"/>
    <mergeCell ref="J435:N435"/>
    <mergeCell ref="A436:D436"/>
    <mergeCell ref="A437:D437"/>
    <mergeCell ref="A438:D438"/>
    <mergeCell ref="A439:D439"/>
    <mergeCell ref="E436:I436"/>
    <mergeCell ref="E437:I437"/>
    <mergeCell ref="E438:I438"/>
    <mergeCell ref="E439:I439"/>
    <mergeCell ref="J436:N436"/>
    <mergeCell ref="J437:N437"/>
    <mergeCell ref="J438:N438"/>
    <mergeCell ref="J439:N439"/>
  </mergeCells>
  <pageMargins left="0.51181102362204722" right="0.51181102362204722" top="0.78740157480314965" bottom="0.78740157480314965" header="0.31496062992125984" footer="0.31496062992125984"/>
  <pageSetup paperSize="9" scale="70" orientation="portrait" r:id="rId1"/>
  <headerFooter>
    <oddHeader>&amp;C&amp;G</oddHeader>
    <oddFooter>&amp;LRASCUNHO&amp;CPágina &amp;P de &amp;N&amp;R&amp;D&amp;T</oddFooter>
  </headerFooter>
  <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4">
    <pageSetUpPr fitToPage="1"/>
  </sheetPr>
  <dimension ref="A1:N23"/>
  <sheetViews>
    <sheetView showGridLines="0" zoomScale="110" zoomScaleNormal="110" workbookViewId="0">
      <selection activeCell="C11" sqref="C11:K11"/>
    </sheetView>
  </sheetViews>
  <sheetFormatPr defaultRowHeight="15" x14ac:dyDescent="0.25"/>
  <cols>
    <col min="1" max="1" width="10.7109375" customWidth="1"/>
    <col min="2" max="2" width="20.7109375" customWidth="1"/>
    <col min="5" max="5" width="10.28515625" bestFit="1" customWidth="1"/>
    <col min="7" max="7" width="8.85546875" customWidth="1"/>
    <col min="8" max="8" width="10.140625" customWidth="1"/>
    <col min="9" max="9" width="21.85546875" customWidth="1"/>
    <col min="10" max="10" width="9.85546875" customWidth="1"/>
    <col min="12" max="12" width="8.140625" customWidth="1"/>
    <col min="14" max="14" width="9.140625" customWidth="1"/>
    <col min="16" max="16" width="15.85546875" bestFit="1" customWidth="1"/>
  </cols>
  <sheetData>
    <row r="1" spans="1:14" s="1" customFormat="1" ht="23.25" customHeight="1" x14ac:dyDescent="0.25">
      <c r="A1" s="185"/>
      <c r="B1" s="185"/>
      <c r="C1" s="185"/>
      <c r="D1" s="186" t="s">
        <v>939</v>
      </c>
      <c r="E1" s="186"/>
      <c r="F1" s="186"/>
      <c r="G1" s="186"/>
      <c r="H1" s="186"/>
      <c r="I1" s="186"/>
      <c r="J1" s="186"/>
      <c r="K1" s="186"/>
      <c r="L1" s="465">
        <f>'Página Inicial'!F24</f>
        <v>2021</v>
      </c>
      <c r="M1" s="465"/>
      <c r="N1" s="187"/>
    </row>
    <row r="2" spans="1:14" s="1" customFormat="1" ht="17.25" customHeight="1" x14ac:dyDescent="0.25">
      <c r="A2" s="185"/>
      <c r="B2" s="185"/>
      <c r="C2" s="185"/>
      <c r="D2" s="466" t="s">
        <v>25</v>
      </c>
      <c r="E2" s="466"/>
      <c r="F2" s="466"/>
      <c r="G2" s="466"/>
      <c r="H2" s="466"/>
      <c r="I2" s="466"/>
      <c r="J2" s="466"/>
      <c r="K2" s="466"/>
      <c r="L2" s="466" t="str">
        <f>'Página Inicial'!N2</f>
        <v>01 / DF</v>
      </c>
      <c r="M2" s="466"/>
      <c r="N2" s="185"/>
    </row>
    <row r="3" spans="1:14" s="1" customFormat="1" ht="16.5" customHeight="1" x14ac:dyDescent="0.25">
      <c r="A3" s="185"/>
      <c r="B3" s="185"/>
      <c r="C3" s="185"/>
      <c r="D3" s="185"/>
      <c r="E3" s="185"/>
      <c r="F3" s="185"/>
      <c r="G3" s="185"/>
      <c r="H3" s="185"/>
      <c r="I3" s="185"/>
      <c r="J3" s="185"/>
      <c r="K3" s="185"/>
      <c r="L3" s="185"/>
      <c r="M3" s="185"/>
      <c r="N3" s="185"/>
    </row>
    <row r="4" spans="1:14" x14ac:dyDescent="0.25">
      <c r="A4" s="188"/>
      <c r="B4" s="188"/>
      <c r="C4" s="189"/>
      <c r="D4" s="190"/>
      <c r="E4" s="191"/>
      <c r="F4" s="191"/>
      <c r="G4" s="191"/>
      <c r="H4" s="188"/>
      <c r="I4" s="188"/>
      <c r="J4" s="189"/>
      <c r="K4" s="190"/>
      <c r="L4" s="192"/>
      <c r="M4" s="191"/>
      <c r="N4" s="191"/>
    </row>
    <row r="5" spans="1:14" ht="15.75" x14ac:dyDescent="0.25">
      <c r="A5" s="460" t="s">
        <v>989</v>
      </c>
      <c r="B5" s="460"/>
      <c r="C5" s="460"/>
      <c r="D5" s="460"/>
      <c r="E5" s="460"/>
      <c r="F5" s="460"/>
      <c r="G5" s="460"/>
      <c r="H5" s="460"/>
      <c r="I5" s="460"/>
      <c r="J5" s="460"/>
      <c r="K5" s="460"/>
      <c r="L5" s="460"/>
      <c r="M5" s="460"/>
      <c r="N5" s="460"/>
    </row>
    <row r="6" spans="1:14" x14ac:dyDescent="0.25">
      <c r="A6" s="461" t="s">
        <v>990</v>
      </c>
      <c r="B6" s="464"/>
      <c r="C6" s="461" t="s">
        <v>852</v>
      </c>
      <c r="D6" s="462"/>
      <c r="E6" s="462"/>
      <c r="F6" s="462"/>
      <c r="G6" s="462"/>
      <c r="H6" s="462"/>
      <c r="I6" s="462"/>
      <c r="J6" s="462"/>
      <c r="K6" s="193" t="s">
        <v>1003</v>
      </c>
      <c r="L6" s="463">
        <f>L7</f>
        <v>550000</v>
      </c>
      <c r="M6" s="462"/>
      <c r="N6" s="464"/>
    </row>
    <row r="7" spans="1:14" x14ac:dyDescent="0.25">
      <c r="A7" s="473"/>
      <c r="B7" s="474"/>
      <c r="C7" s="474"/>
      <c r="D7" s="474"/>
      <c r="E7" s="474"/>
      <c r="F7" s="474"/>
      <c r="G7" s="474"/>
      <c r="H7" s="474"/>
      <c r="I7" s="474"/>
      <c r="J7" s="474"/>
      <c r="K7" s="475"/>
      <c r="L7" s="463">
        <f>L23</f>
        <v>550000</v>
      </c>
      <c r="M7" s="462"/>
      <c r="N7" s="464"/>
    </row>
    <row r="8" spans="1:14" x14ac:dyDescent="0.25">
      <c r="A8" s="467" t="s">
        <v>990</v>
      </c>
      <c r="B8" s="468"/>
      <c r="C8" s="467" t="s">
        <v>991</v>
      </c>
      <c r="D8" s="472"/>
      <c r="E8" s="472"/>
      <c r="F8" s="472"/>
      <c r="G8" s="472"/>
      <c r="H8" s="472"/>
      <c r="I8" s="472"/>
      <c r="J8" s="472"/>
      <c r="K8" s="194" t="s">
        <v>1002</v>
      </c>
      <c r="L8" s="469" t="s">
        <v>992</v>
      </c>
      <c r="M8" s="470"/>
      <c r="N8" s="471"/>
    </row>
    <row r="9" spans="1:14" x14ac:dyDescent="0.25">
      <c r="A9" s="476" t="s">
        <v>299</v>
      </c>
      <c r="B9" s="477"/>
      <c r="C9" s="478" t="s">
        <v>1016</v>
      </c>
      <c r="D9" s="479"/>
      <c r="E9" s="479"/>
      <c r="F9" s="479"/>
      <c r="G9" s="479"/>
      <c r="H9" s="479"/>
      <c r="I9" s="479"/>
      <c r="J9" s="479"/>
      <c r="K9" s="480"/>
      <c r="L9" s="481">
        <v>80000</v>
      </c>
      <c r="M9" s="482"/>
      <c r="N9" s="483"/>
    </row>
    <row r="10" spans="1:14" x14ac:dyDescent="0.25">
      <c r="A10" s="476" t="s">
        <v>300</v>
      </c>
      <c r="B10" s="477"/>
      <c r="C10" s="478" t="s">
        <v>1020</v>
      </c>
      <c r="D10" s="479"/>
      <c r="E10" s="479"/>
      <c r="F10" s="479"/>
      <c r="G10" s="479"/>
      <c r="H10" s="479"/>
      <c r="I10" s="479"/>
      <c r="J10" s="479"/>
      <c r="K10" s="480"/>
      <c r="L10" s="481">
        <v>20000</v>
      </c>
      <c r="M10" s="482"/>
      <c r="N10" s="483"/>
    </row>
    <row r="11" spans="1:14" x14ac:dyDescent="0.25">
      <c r="A11" s="476" t="s">
        <v>304</v>
      </c>
      <c r="B11" s="477"/>
      <c r="C11" s="478" t="s">
        <v>1019</v>
      </c>
      <c r="D11" s="479"/>
      <c r="E11" s="479"/>
      <c r="F11" s="479"/>
      <c r="G11" s="479"/>
      <c r="H11" s="479"/>
      <c r="I11" s="479"/>
      <c r="J11" s="479"/>
      <c r="K11" s="480"/>
      <c r="L11" s="481">
        <v>70000</v>
      </c>
      <c r="M11" s="482"/>
      <c r="N11" s="483"/>
    </row>
    <row r="12" spans="1:14" x14ac:dyDescent="0.25">
      <c r="A12" s="476" t="s">
        <v>305</v>
      </c>
      <c r="B12" s="477"/>
      <c r="C12" s="478" t="s">
        <v>1018</v>
      </c>
      <c r="D12" s="479"/>
      <c r="E12" s="479"/>
      <c r="F12" s="479"/>
      <c r="G12" s="479"/>
      <c r="H12" s="479"/>
      <c r="I12" s="479"/>
      <c r="J12" s="479"/>
      <c r="K12" s="480"/>
      <c r="L12" s="481">
        <v>30000</v>
      </c>
      <c r="M12" s="482"/>
      <c r="N12" s="483"/>
    </row>
    <row r="13" spans="1:14" x14ac:dyDescent="0.25">
      <c r="A13" s="476" t="s">
        <v>272</v>
      </c>
      <c r="B13" s="477"/>
      <c r="C13" s="478" t="s">
        <v>1017</v>
      </c>
      <c r="D13" s="479"/>
      <c r="E13" s="479"/>
      <c r="F13" s="479"/>
      <c r="G13" s="479"/>
      <c r="H13" s="479"/>
      <c r="I13" s="479"/>
      <c r="J13" s="479"/>
      <c r="K13" s="480"/>
      <c r="L13" s="481">
        <v>350000</v>
      </c>
      <c r="M13" s="482"/>
      <c r="N13" s="483"/>
    </row>
    <row r="14" spans="1:14" x14ac:dyDescent="0.25">
      <c r="A14" s="476"/>
      <c r="B14" s="477"/>
      <c r="C14" s="478"/>
      <c r="D14" s="479"/>
      <c r="E14" s="479"/>
      <c r="F14" s="479"/>
      <c r="G14" s="479"/>
      <c r="H14" s="479"/>
      <c r="I14" s="479"/>
      <c r="J14" s="479"/>
      <c r="K14" s="480"/>
      <c r="L14" s="481">
        <v>0</v>
      </c>
      <c r="M14" s="482"/>
      <c r="N14" s="483"/>
    </row>
    <row r="15" spans="1:14" x14ac:dyDescent="0.25">
      <c r="A15" s="476"/>
      <c r="B15" s="477"/>
      <c r="C15" s="478"/>
      <c r="D15" s="479"/>
      <c r="E15" s="479"/>
      <c r="F15" s="479"/>
      <c r="G15" s="479"/>
      <c r="H15" s="479"/>
      <c r="I15" s="479"/>
      <c r="J15" s="479"/>
      <c r="K15" s="480"/>
      <c r="L15" s="481">
        <v>0</v>
      </c>
      <c r="M15" s="482"/>
      <c r="N15" s="483"/>
    </row>
    <row r="16" spans="1:14" x14ac:dyDescent="0.25">
      <c r="A16" s="476"/>
      <c r="B16" s="477"/>
      <c r="C16" s="478"/>
      <c r="D16" s="479"/>
      <c r="E16" s="479"/>
      <c r="F16" s="479"/>
      <c r="G16" s="479"/>
      <c r="H16" s="479"/>
      <c r="I16" s="479"/>
      <c r="J16" s="479"/>
      <c r="K16" s="480"/>
      <c r="L16" s="481">
        <v>0</v>
      </c>
      <c r="M16" s="482"/>
      <c r="N16" s="483"/>
    </row>
    <row r="17" spans="1:14" x14ac:dyDescent="0.25">
      <c r="A17" s="476"/>
      <c r="B17" s="477"/>
      <c r="C17" s="478"/>
      <c r="D17" s="479"/>
      <c r="E17" s="479"/>
      <c r="F17" s="479"/>
      <c r="G17" s="479"/>
      <c r="H17" s="479"/>
      <c r="I17" s="479"/>
      <c r="J17" s="479"/>
      <c r="K17" s="480"/>
      <c r="L17" s="481">
        <v>0</v>
      </c>
      <c r="M17" s="482"/>
      <c r="N17" s="483"/>
    </row>
    <row r="18" spans="1:14" x14ac:dyDescent="0.25">
      <c r="A18" s="476"/>
      <c r="B18" s="477"/>
      <c r="C18" s="478"/>
      <c r="D18" s="479"/>
      <c r="E18" s="479"/>
      <c r="F18" s="479"/>
      <c r="G18" s="479"/>
      <c r="H18" s="479"/>
      <c r="I18" s="479"/>
      <c r="J18" s="479"/>
      <c r="K18" s="480"/>
      <c r="L18" s="481">
        <v>0</v>
      </c>
      <c r="M18" s="482"/>
      <c r="N18" s="483"/>
    </row>
    <row r="19" spans="1:14" x14ac:dyDescent="0.25">
      <c r="A19" s="476"/>
      <c r="B19" s="477"/>
      <c r="C19" s="478"/>
      <c r="D19" s="479"/>
      <c r="E19" s="479"/>
      <c r="F19" s="479"/>
      <c r="G19" s="479"/>
      <c r="H19" s="479"/>
      <c r="I19" s="479"/>
      <c r="J19" s="479"/>
      <c r="K19" s="480"/>
      <c r="L19" s="481">
        <v>0</v>
      </c>
      <c r="M19" s="482"/>
      <c r="N19" s="483"/>
    </row>
    <row r="20" spans="1:14" ht="14.45" x14ac:dyDescent="0.35">
      <c r="A20" s="476"/>
      <c r="B20" s="477"/>
      <c r="C20" s="478"/>
      <c r="D20" s="479"/>
      <c r="E20" s="479"/>
      <c r="F20" s="479"/>
      <c r="G20" s="479"/>
      <c r="H20" s="479"/>
      <c r="I20" s="479"/>
      <c r="J20" s="479"/>
      <c r="K20" s="480"/>
      <c r="L20" s="481">
        <v>0</v>
      </c>
      <c r="M20" s="482"/>
      <c r="N20" s="483"/>
    </row>
    <row r="21" spans="1:14" ht="14.45" x14ac:dyDescent="0.35">
      <c r="A21" s="476"/>
      <c r="B21" s="477"/>
      <c r="C21" s="478"/>
      <c r="D21" s="479"/>
      <c r="E21" s="479"/>
      <c r="F21" s="479"/>
      <c r="G21" s="479"/>
      <c r="H21" s="479"/>
      <c r="I21" s="479"/>
      <c r="J21" s="479"/>
      <c r="K21" s="480"/>
      <c r="L21" s="481">
        <v>0</v>
      </c>
      <c r="M21" s="482"/>
      <c r="N21" s="483"/>
    </row>
    <row r="22" spans="1:14" ht="14.45" x14ac:dyDescent="0.35">
      <c r="A22" s="476"/>
      <c r="B22" s="477"/>
      <c r="C22" s="478"/>
      <c r="D22" s="479"/>
      <c r="E22" s="479"/>
      <c r="F22" s="479"/>
      <c r="G22" s="479"/>
      <c r="H22" s="479"/>
      <c r="I22" s="479"/>
      <c r="J22" s="479"/>
      <c r="K22" s="480"/>
      <c r="L22" s="481">
        <v>0</v>
      </c>
      <c r="M22" s="482"/>
      <c r="N22" s="483"/>
    </row>
    <row r="23" spans="1:14" ht="18.600000000000001" x14ac:dyDescent="0.45">
      <c r="A23" s="486" t="s">
        <v>1001</v>
      </c>
      <c r="B23" s="487"/>
      <c r="C23" s="487"/>
      <c r="D23" s="487"/>
      <c r="E23" s="487"/>
      <c r="F23" s="487"/>
      <c r="G23" s="487"/>
      <c r="H23" s="487"/>
      <c r="I23" s="487"/>
      <c r="J23" s="487"/>
      <c r="K23" s="488"/>
      <c r="L23" s="484">
        <f>SUM(L9:N22)</f>
        <v>550000</v>
      </c>
      <c r="M23" s="485"/>
      <c r="N23" s="485"/>
    </row>
  </sheetData>
  <sheetProtection algorithmName="SHA-512" hashValue="mCQd5U7RZn22FunDSRz04W6jQBcgQyVEYSM4hkD3w+svDmat4jli8x2fX6m2hkmtSi5M+9ujK6nAJJjQeFc2zQ==" saltValue="yWPVN/qUghYIikjr2DqTGw==" spinCount="100000" sheet="1" objects="1" scenarios="1" selectLockedCells="1"/>
  <protectedRanges>
    <protectedRange sqref="A9:N22" name="Intervalo2"/>
  </protectedRanges>
  <mergeCells count="56">
    <mergeCell ref="L23:N23"/>
    <mergeCell ref="A23:K23"/>
    <mergeCell ref="A21:B21"/>
    <mergeCell ref="C21:K21"/>
    <mergeCell ref="L21:N21"/>
    <mergeCell ref="A22:B22"/>
    <mergeCell ref="C22:K22"/>
    <mergeCell ref="L22:N22"/>
    <mergeCell ref="A19:B19"/>
    <mergeCell ref="C19:K19"/>
    <mergeCell ref="L19:N19"/>
    <mergeCell ref="A20:B20"/>
    <mergeCell ref="C20:K20"/>
    <mergeCell ref="L20:N20"/>
    <mergeCell ref="A17:B17"/>
    <mergeCell ref="C17:K17"/>
    <mergeCell ref="L17:N17"/>
    <mergeCell ref="A18:B18"/>
    <mergeCell ref="C18:K18"/>
    <mergeCell ref="L18:N18"/>
    <mergeCell ref="A15:B15"/>
    <mergeCell ref="C15:K15"/>
    <mergeCell ref="L15:N15"/>
    <mergeCell ref="A16:B16"/>
    <mergeCell ref="C16:K16"/>
    <mergeCell ref="L16:N16"/>
    <mergeCell ref="A13:B13"/>
    <mergeCell ref="C13:K13"/>
    <mergeCell ref="L13:N13"/>
    <mergeCell ref="A14:B14"/>
    <mergeCell ref="C14:K14"/>
    <mergeCell ref="L14:N14"/>
    <mergeCell ref="A11:B11"/>
    <mergeCell ref="C11:K11"/>
    <mergeCell ref="L11:N11"/>
    <mergeCell ref="A12:B12"/>
    <mergeCell ref="C12:K12"/>
    <mergeCell ref="L12:N12"/>
    <mergeCell ref="A9:B9"/>
    <mergeCell ref="C9:K9"/>
    <mergeCell ref="L9:N9"/>
    <mergeCell ref="A10:B10"/>
    <mergeCell ref="C10:K10"/>
    <mergeCell ref="L10:N10"/>
    <mergeCell ref="L7:N7"/>
    <mergeCell ref="A8:B8"/>
    <mergeCell ref="L8:N8"/>
    <mergeCell ref="C8:J8"/>
    <mergeCell ref="A7:K7"/>
    <mergeCell ref="A5:N5"/>
    <mergeCell ref="C6:J6"/>
    <mergeCell ref="L6:N6"/>
    <mergeCell ref="A6:B6"/>
    <mergeCell ref="L1:M1"/>
    <mergeCell ref="D2:K2"/>
    <mergeCell ref="L2:M2"/>
  </mergeCells>
  <pageMargins left="0.25" right="0.25" top="0.75" bottom="0.75" header="0.3" footer="0.3"/>
  <pageSetup paperSize="9" scale="6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13" r:id="rId4" name="Drop Down 21">
              <controlPr defaultSize="0" autoLine="0" autoPict="0">
                <anchor moveWithCells="1">
                  <from>
                    <xdr:col>0</xdr:col>
                    <xdr:colOff>19050</xdr:colOff>
                    <xdr:row>6</xdr:row>
                    <xdr:rowOff>9525</xdr:rowOff>
                  </from>
                  <to>
                    <xdr:col>10</xdr:col>
                    <xdr:colOff>600075</xdr:colOff>
                    <xdr:row>7</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41">
    <pageSetUpPr fitToPage="1"/>
  </sheetPr>
  <dimension ref="A1:P79"/>
  <sheetViews>
    <sheetView showGridLines="0" zoomScaleNormal="100" workbookViewId="0">
      <selection activeCell="J12" sqref="J12:K12"/>
    </sheetView>
  </sheetViews>
  <sheetFormatPr defaultRowHeight="15" x14ac:dyDescent="0.25"/>
  <cols>
    <col min="1" max="1" width="10.7109375" customWidth="1"/>
    <col min="2" max="2" width="20.7109375" customWidth="1"/>
    <col min="5" max="5" width="10.28515625" bestFit="1" customWidth="1"/>
    <col min="7" max="7" width="8.85546875" customWidth="1"/>
    <col min="8" max="8" width="10.140625" customWidth="1"/>
    <col min="9" max="9" width="21.85546875" customWidth="1"/>
    <col min="10" max="10" width="9.85546875" customWidth="1"/>
    <col min="12" max="12" width="8.140625" customWidth="1"/>
    <col min="14" max="14" width="9.140625" customWidth="1"/>
    <col min="16" max="16" width="15.85546875" bestFit="1" customWidth="1"/>
  </cols>
  <sheetData>
    <row r="1" spans="1:16" s="1" customFormat="1" ht="23.25" customHeight="1" x14ac:dyDescent="0.25">
      <c r="D1" s="159" t="s">
        <v>939</v>
      </c>
      <c r="E1" s="159"/>
      <c r="F1" s="159"/>
      <c r="G1" s="159"/>
      <c r="H1" s="159"/>
      <c r="I1" s="159"/>
      <c r="J1" s="159"/>
      <c r="K1" s="159"/>
      <c r="L1" s="614">
        <f>'Página Inicial'!F24</f>
        <v>2021</v>
      </c>
      <c r="M1" s="614"/>
      <c r="N1" s="6"/>
    </row>
    <row r="2" spans="1:16" s="1" customFormat="1" ht="17.25" customHeight="1" x14ac:dyDescent="0.25">
      <c r="D2" s="209" t="s">
        <v>25</v>
      </c>
      <c r="E2" s="209"/>
      <c r="F2" s="209"/>
      <c r="G2" s="209"/>
      <c r="H2" s="209"/>
      <c r="I2" s="209"/>
      <c r="J2" s="209"/>
      <c r="K2" s="209"/>
      <c r="L2" s="209" t="str">
        <f>'Página Inicial'!N2</f>
        <v>01 / DF</v>
      </c>
      <c r="M2" s="209"/>
    </row>
    <row r="3" spans="1:16" s="1" customFormat="1" ht="16.5" customHeight="1" x14ac:dyDescent="0.25"/>
    <row r="4" spans="1:16" ht="24.75" customHeight="1" thickBot="1" x14ac:dyDescent="0.35">
      <c r="A4" s="384" t="s">
        <v>848</v>
      </c>
      <c r="B4" s="548"/>
      <c r="C4" s="548"/>
      <c r="D4" s="548"/>
      <c r="E4" s="548"/>
      <c r="F4" s="548"/>
      <c r="G4" s="548"/>
      <c r="H4" s="548"/>
      <c r="I4" s="548"/>
      <c r="J4" s="548"/>
      <c r="K4" s="548"/>
      <c r="L4" s="548"/>
      <c r="M4" s="548"/>
      <c r="N4" s="548"/>
    </row>
    <row r="5" spans="1:16" ht="21.75" thickBot="1" x14ac:dyDescent="0.4">
      <c r="A5" s="549" t="s">
        <v>849</v>
      </c>
      <c r="B5" s="549"/>
      <c r="C5" s="549"/>
      <c r="D5" s="549"/>
      <c r="E5" s="549"/>
      <c r="F5" s="549"/>
      <c r="G5" s="78"/>
      <c r="H5" s="549" t="s">
        <v>850</v>
      </c>
      <c r="I5" s="549"/>
      <c r="J5" s="549"/>
      <c r="K5" s="549"/>
      <c r="L5" s="549"/>
      <c r="M5" s="549"/>
      <c r="N5" s="549"/>
    </row>
    <row r="6" spans="1:16" ht="18.75" x14ac:dyDescent="0.25">
      <c r="A6" s="553"/>
      <c r="B6" s="553"/>
      <c r="C6" s="550">
        <f>'Página Inicial'!F24</f>
        <v>2021</v>
      </c>
      <c r="D6" s="550"/>
      <c r="E6" s="550">
        <f>C6-1</f>
        <v>2020</v>
      </c>
      <c r="F6" s="550"/>
      <c r="G6" s="77" t="s">
        <v>851</v>
      </c>
      <c r="H6" s="553"/>
      <c r="I6" s="553"/>
      <c r="J6" s="550">
        <f>'Página Inicial'!F24</f>
        <v>2021</v>
      </c>
      <c r="K6" s="550"/>
      <c r="L6" s="550">
        <f>J6-1</f>
        <v>2020</v>
      </c>
      <c r="M6" s="550"/>
      <c r="N6" s="93" t="s">
        <v>851</v>
      </c>
    </row>
    <row r="7" spans="1:16" x14ac:dyDescent="0.25">
      <c r="A7" s="522" t="s">
        <v>852</v>
      </c>
      <c r="B7" s="522"/>
      <c r="C7" s="535">
        <f>C8+C12+C13+C14+C15+C16</f>
        <v>5885000</v>
      </c>
      <c r="D7" s="535"/>
      <c r="E7" s="535">
        <f>E8+E12+E13+E14+E15+E16</f>
        <v>6260000</v>
      </c>
      <c r="F7" s="535"/>
      <c r="G7" s="63">
        <f t="shared" ref="G7:G28" si="0">C7/E7-1</f>
        <v>-5.9904153354632617E-2</v>
      </c>
      <c r="H7" s="522" t="s">
        <v>853</v>
      </c>
      <c r="I7" s="522"/>
      <c r="J7" s="535">
        <f>J8+J9+J10+J13+J14</f>
        <v>5705000</v>
      </c>
      <c r="K7" s="535"/>
      <c r="L7" s="535">
        <f>L8+L9+L10+L13+L14</f>
        <v>5800000</v>
      </c>
      <c r="M7" s="535"/>
      <c r="N7" s="63">
        <f t="shared" ref="N7:N25" si="1">J7/L7-1</f>
        <v>-1.6379310344827536E-2</v>
      </c>
    </row>
    <row r="8" spans="1:16" x14ac:dyDescent="0.25">
      <c r="A8" s="517" t="s">
        <v>863</v>
      </c>
      <c r="B8" s="518"/>
      <c r="C8" s="528">
        <f>SUM(C9:D11)</f>
        <v>4657572</v>
      </c>
      <c r="D8" s="529"/>
      <c r="E8" s="528">
        <f>SUM(E9:F11)</f>
        <v>5011000</v>
      </c>
      <c r="F8" s="529"/>
      <c r="G8" s="63">
        <f t="shared" si="0"/>
        <v>-7.0530433047296004E-2</v>
      </c>
      <c r="H8" s="515" t="s">
        <v>867</v>
      </c>
      <c r="I8" s="515"/>
      <c r="J8" s="532">
        <f>1886832.05+550401.09+652721.12</f>
        <v>3089954.2600000002</v>
      </c>
      <c r="K8" s="532"/>
      <c r="L8" s="532">
        <v>2991501.25</v>
      </c>
      <c r="M8" s="532"/>
      <c r="N8" s="63">
        <f t="shared" si="1"/>
        <v>3.2910903848026196E-2</v>
      </c>
    </row>
    <row r="9" spans="1:16" x14ac:dyDescent="0.25">
      <c r="A9" s="540" t="s">
        <v>855</v>
      </c>
      <c r="B9" s="541"/>
      <c r="C9" s="554">
        <f>'Cálculo das Estimativas'!K47</f>
        <v>4200531</v>
      </c>
      <c r="D9" s="554"/>
      <c r="E9" s="527">
        <v>4544970</v>
      </c>
      <c r="F9" s="527"/>
      <c r="G9" s="63">
        <f t="shared" si="0"/>
        <v>-7.578465864461148E-2</v>
      </c>
      <c r="H9" s="515" t="s">
        <v>868</v>
      </c>
      <c r="I9" s="515"/>
      <c r="J9" s="532">
        <f>51500+5500</f>
        <v>57000</v>
      </c>
      <c r="K9" s="532"/>
      <c r="L9" s="532">
        <v>43525.75</v>
      </c>
      <c r="M9" s="532"/>
      <c r="N9" s="63">
        <f t="shared" si="1"/>
        <v>0.3095696225797373</v>
      </c>
      <c r="O9" s="181"/>
    </row>
    <row r="10" spans="1:16" x14ac:dyDescent="0.25">
      <c r="A10" s="540" t="s">
        <v>856</v>
      </c>
      <c r="B10" s="541"/>
      <c r="C10" s="554">
        <f>'Cálculo das Estimativas'!K110</f>
        <v>405890</v>
      </c>
      <c r="D10" s="554"/>
      <c r="E10" s="527">
        <v>409614</v>
      </c>
      <c r="F10" s="527"/>
      <c r="G10" s="63">
        <f t="shared" si="0"/>
        <v>-9.0914861308450945E-3</v>
      </c>
      <c r="H10" s="517" t="s">
        <v>952</v>
      </c>
      <c r="I10" s="518"/>
      <c r="J10" s="528">
        <f>SUM(J11:K12)</f>
        <v>982286.74</v>
      </c>
      <c r="K10" s="529"/>
      <c r="L10" s="559">
        <f>SUM(L11:M12)</f>
        <v>736260</v>
      </c>
      <c r="M10" s="560"/>
      <c r="N10" s="63">
        <f t="shared" si="1"/>
        <v>0.33415741721674408</v>
      </c>
    </row>
    <row r="11" spans="1:16" ht="15" customHeight="1" x14ac:dyDescent="0.25">
      <c r="A11" s="540" t="s">
        <v>857</v>
      </c>
      <c r="B11" s="541"/>
      <c r="C11" s="554">
        <f>'Cálculo das Estimativas'!K125</f>
        <v>51151</v>
      </c>
      <c r="D11" s="554"/>
      <c r="E11" s="527">
        <v>56416</v>
      </c>
      <c r="F11" s="527"/>
      <c r="G11" s="63">
        <f t="shared" si="0"/>
        <v>-9.3324588769143513E-2</v>
      </c>
      <c r="H11" s="519" t="s">
        <v>748</v>
      </c>
      <c r="I11" s="520"/>
      <c r="J11" s="551">
        <f>281500+100</f>
        <v>281600</v>
      </c>
      <c r="K11" s="552"/>
      <c r="L11" s="551">
        <v>75360</v>
      </c>
      <c r="M11" s="552"/>
      <c r="N11" s="63">
        <f t="shared" si="1"/>
        <v>2.7367303609341826</v>
      </c>
    </row>
    <row r="12" spans="1:16" x14ac:dyDescent="0.25">
      <c r="A12" s="515" t="s">
        <v>859</v>
      </c>
      <c r="B12" s="515"/>
      <c r="C12" s="545">
        <v>170300</v>
      </c>
      <c r="D12" s="545"/>
      <c r="E12" s="532">
        <v>215200</v>
      </c>
      <c r="F12" s="532"/>
      <c r="G12" s="63">
        <f t="shared" si="0"/>
        <v>-0.20864312267657992</v>
      </c>
      <c r="H12" s="519" t="s">
        <v>749</v>
      </c>
      <c r="I12" s="520"/>
      <c r="J12" s="551">
        <v>700686.74</v>
      </c>
      <c r="K12" s="552"/>
      <c r="L12" s="551">
        <v>660900</v>
      </c>
      <c r="M12" s="552"/>
      <c r="N12" s="63">
        <f t="shared" si="1"/>
        <v>6.0200847329399343E-2</v>
      </c>
    </row>
    <row r="13" spans="1:16" x14ac:dyDescent="0.25">
      <c r="A13" s="515" t="s">
        <v>858</v>
      </c>
      <c r="B13" s="515"/>
      <c r="C13" s="544">
        <v>368000</v>
      </c>
      <c r="D13" s="544"/>
      <c r="E13" s="532">
        <v>352800</v>
      </c>
      <c r="F13" s="532"/>
      <c r="G13" s="63">
        <f t="shared" si="0"/>
        <v>4.3083900226757343E-2</v>
      </c>
      <c r="H13" s="517" t="s">
        <v>869</v>
      </c>
      <c r="I13" s="518"/>
      <c r="J13" s="619">
        <f>103000+5000+720</f>
        <v>108720</v>
      </c>
      <c r="K13" s="620"/>
      <c r="L13" s="619">
        <v>475200</v>
      </c>
      <c r="M13" s="620"/>
      <c r="N13" s="63">
        <f t="shared" si="1"/>
        <v>-0.77121212121212124</v>
      </c>
    </row>
    <row r="14" spans="1:16" ht="15" customHeight="1" x14ac:dyDescent="0.25">
      <c r="A14" s="521" t="s">
        <v>861</v>
      </c>
      <c r="B14" s="521"/>
      <c r="C14" s="544">
        <v>0</v>
      </c>
      <c r="D14" s="544"/>
      <c r="E14" s="532">
        <v>0</v>
      </c>
      <c r="F14" s="532"/>
      <c r="G14" s="63" t="e">
        <f t="shared" si="0"/>
        <v>#DIV/0!</v>
      </c>
      <c r="H14" s="536" t="s">
        <v>964</v>
      </c>
      <c r="I14" s="537"/>
      <c r="J14" s="528">
        <f>SUM(J15:K17)</f>
        <v>1467039</v>
      </c>
      <c r="K14" s="529"/>
      <c r="L14" s="559">
        <f>SUM(L15:M17)</f>
        <v>1553513</v>
      </c>
      <c r="M14" s="560"/>
      <c r="N14" s="63">
        <f t="shared" si="1"/>
        <v>-5.5663518747509633E-2</v>
      </c>
      <c r="P14" s="181"/>
    </row>
    <row r="15" spans="1:16" ht="15" customHeight="1" x14ac:dyDescent="0.25">
      <c r="A15" s="515" t="s">
        <v>860</v>
      </c>
      <c r="B15" s="515"/>
      <c r="C15" s="544">
        <v>0</v>
      </c>
      <c r="D15" s="544"/>
      <c r="E15" s="532">
        <v>0</v>
      </c>
      <c r="F15" s="532"/>
      <c r="G15" s="63" t="e">
        <f t="shared" si="0"/>
        <v>#DIV/0!</v>
      </c>
      <c r="H15" s="546" t="s">
        <v>871</v>
      </c>
      <c r="I15" s="547"/>
      <c r="J15" s="491">
        <f>L71</f>
        <v>1132710</v>
      </c>
      <c r="K15" s="492"/>
      <c r="L15" s="555">
        <v>1197677</v>
      </c>
      <c r="M15" s="556"/>
      <c r="N15" s="63">
        <f>J15/L15-1</f>
        <v>-5.4244174347507723E-2</v>
      </c>
      <c r="O15" s="154"/>
    </row>
    <row r="16" spans="1:16" ht="15" customHeight="1" x14ac:dyDescent="0.25">
      <c r="A16" s="517" t="s">
        <v>862</v>
      </c>
      <c r="B16" s="518"/>
      <c r="C16" s="511">
        <f>SUM(C17:D20)</f>
        <v>689128</v>
      </c>
      <c r="D16" s="512"/>
      <c r="E16" s="530">
        <f>SUM(E17:F20)</f>
        <v>681000</v>
      </c>
      <c r="F16" s="531"/>
      <c r="G16" s="63">
        <f t="shared" si="0"/>
        <v>1.1935389133627128E-2</v>
      </c>
      <c r="H16" s="538" t="s">
        <v>515</v>
      </c>
      <c r="I16" s="539"/>
      <c r="J16" s="491">
        <f>L72</f>
        <v>283178</v>
      </c>
      <c r="K16" s="492"/>
      <c r="L16" s="557">
        <v>299420</v>
      </c>
      <c r="M16" s="558"/>
      <c r="N16" s="63">
        <f>J16/L16-1</f>
        <v>-5.4244873421949058E-2</v>
      </c>
      <c r="O16" s="154"/>
    </row>
    <row r="17" spans="1:15" x14ac:dyDescent="0.25">
      <c r="A17" s="519" t="s">
        <v>743</v>
      </c>
      <c r="B17" s="520"/>
      <c r="C17" s="514">
        <f>441181+75000</f>
        <v>516181</v>
      </c>
      <c r="D17" s="514"/>
      <c r="E17" s="527">
        <f>121500+384000+30000</f>
        <v>535500</v>
      </c>
      <c r="F17" s="527"/>
      <c r="G17" s="63">
        <f t="shared" si="0"/>
        <v>-3.6076563958916896E-2</v>
      </c>
      <c r="H17" s="538" t="s">
        <v>516</v>
      </c>
      <c r="I17" s="539"/>
      <c r="J17" s="525">
        <f>'Cálculo das Estimativas'!K125</f>
        <v>51151</v>
      </c>
      <c r="K17" s="526"/>
      <c r="L17" s="493">
        <v>56416</v>
      </c>
      <c r="M17" s="494"/>
      <c r="N17" s="63">
        <f>J17/L17-1</f>
        <v>-9.3324588769143513E-2</v>
      </c>
      <c r="O17" s="154"/>
    </row>
    <row r="18" spans="1:15" x14ac:dyDescent="0.25">
      <c r="A18" s="519" t="s">
        <v>949</v>
      </c>
      <c r="B18" s="520"/>
      <c r="C18" s="514">
        <v>27947</v>
      </c>
      <c r="D18" s="514"/>
      <c r="E18" s="527">
        <v>28800</v>
      </c>
      <c r="F18" s="527"/>
      <c r="G18" s="63">
        <f t="shared" si="0"/>
        <v>-2.9618055555555522E-2</v>
      </c>
      <c r="H18" s="542" t="s">
        <v>854</v>
      </c>
      <c r="I18" s="543"/>
      <c r="J18" s="523">
        <f>SUM(J19:J24)</f>
        <v>180000</v>
      </c>
      <c r="K18" s="524"/>
      <c r="L18" s="523">
        <f>SUM(L19:L24)</f>
        <v>460000</v>
      </c>
      <c r="M18" s="524"/>
      <c r="N18" s="63">
        <f>J18/L18-1</f>
        <v>-0.60869565217391308</v>
      </c>
    </row>
    <row r="19" spans="1:15" x14ac:dyDescent="0.25">
      <c r="A19" s="167" t="s">
        <v>951</v>
      </c>
      <c r="B19" s="168"/>
      <c r="C19" s="514">
        <v>145000</v>
      </c>
      <c r="D19" s="514"/>
      <c r="E19" s="527">
        <f>84300+32400</f>
        <v>116700</v>
      </c>
      <c r="F19" s="527"/>
      <c r="G19" s="63">
        <f t="shared" si="0"/>
        <v>0.24250214224507283</v>
      </c>
      <c r="H19" s="501" t="s">
        <v>874</v>
      </c>
      <c r="I19" s="502"/>
      <c r="J19" s="493"/>
      <c r="K19" s="494"/>
      <c r="L19" s="493">
        <v>280000</v>
      </c>
      <c r="M19" s="494"/>
      <c r="N19" s="63">
        <f>J19/L19-1</f>
        <v>-1</v>
      </c>
    </row>
    <row r="20" spans="1:15" x14ac:dyDescent="0.25">
      <c r="A20" s="519" t="s">
        <v>950</v>
      </c>
      <c r="B20" s="520"/>
      <c r="C20" s="514">
        <v>0</v>
      </c>
      <c r="D20" s="514"/>
      <c r="E20" s="527">
        <v>0</v>
      </c>
      <c r="F20" s="527"/>
      <c r="G20" s="63" t="e">
        <f t="shared" si="0"/>
        <v>#DIV/0!</v>
      </c>
      <c r="H20" s="519" t="s">
        <v>870</v>
      </c>
      <c r="I20" s="520"/>
      <c r="J20" s="493">
        <v>0</v>
      </c>
      <c r="K20" s="494"/>
      <c r="L20" s="493">
        <v>0</v>
      </c>
      <c r="M20" s="494"/>
      <c r="N20" s="63" t="e">
        <f t="shared" si="1"/>
        <v>#DIV/0!</v>
      </c>
    </row>
    <row r="21" spans="1:15" x14ac:dyDescent="0.25">
      <c r="A21" s="522" t="s">
        <v>794</v>
      </c>
      <c r="B21" s="522"/>
      <c r="C21" s="513">
        <f>SUM(C22:D24)</f>
        <v>0</v>
      </c>
      <c r="D21" s="513"/>
      <c r="E21" s="490">
        <f>SUM(E22:F24)</f>
        <v>0</v>
      </c>
      <c r="F21" s="490"/>
      <c r="G21" s="63" t="e">
        <f t="shared" si="0"/>
        <v>#DIV/0!</v>
      </c>
      <c r="H21" s="519" t="s">
        <v>872</v>
      </c>
      <c r="I21" s="520"/>
      <c r="J21" s="493">
        <v>180000</v>
      </c>
      <c r="K21" s="494"/>
      <c r="L21" s="493">
        <v>180000</v>
      </c>
      <c r="M21" s="494"/>
      <c r="N21" s="63">
        <f t="shared" si="1"/>
        <v>0</v>
      </c>
    </row>
    <row r="22" spans="1:15" ht="15" customHeight="1" x14ac:dyDescent="0.25">
      <c r="A22" s="498" t="s">
        <v>864</v>
      </c>
      <c r="B22" s="498"/>
      <c r="C22" s="514">
        <v>0</v>
      </c>
      <c r="D22" s="514"/>
      <c r="E22" s="527">
        <v>0</v>
      </c>
      <c r="F22" s="527"/>
      <c r="G22" s="63" t="e">
        <f t="shared" si="0"/>
        <v>#DIV/0!</v>
      </c>
      <c r="H22" s="533" t="s">
        <v>953</v>
      </c>
      <c r="I22" s="534"/>
      <c r="J22" s="493">
        <v>0</v>
      </c>
      <c r="K22" s="494"/>
      <c r="L22" s="493">
        <v>0</v>
      </c>
      <c r="M22" s="494"/>
      <c r="N22" s="63" t="e">
        <f t="shared" si="1"/>
        <v>#DIV/0!</v>
      </c>
    </row>
    <row r="23" spans="1:15" ht="15" customHeight="1" x14ac:dyDescent="0.25">
      <c r="A23" s="498" t="s">
        <v>865</v>
      </c>
      <c r="B23" s="498"/>
      <c r="C23" s="514">
        <v>0</v>
      </c>
      <c r="D23" s="514"/>
      <c r="E23" s="527">
        <v>0</v>
      </c>
      <c r="F23" s="527"/>
      <c r="G23" s="63" t="e">
        <f t="shared" si="0"/>
        <v>#DIV/0!</v>
      </c>
      <c r="H23" s="519" t="s">
        <v>582</v>
      </c>
      <c r="I23" s="520"/>
      <c r="J23" s="493">
        <v>0</v>
      </c>
      <c r="K23" s="494"/>
      <c r="L23" s="493">
        <v>0</v>
      </c>
      <c r="M23" s="494"/>
      <c r="N23" s="63" t="e">
        <f t="shared" si="1"/>
        <v>#DIV/0!</v>
      </c>
    </row>
    <row r="24" spans="1:15" ht="15" customHeight="1" x14ac:dyDescent="0.25">
      <c r="A24" s="498" t="s">
        <v>866</v>
      </c>
      <c r="B24" s="498"/>
      <c r="C24" s="514">
        <v>0</v>
      </c>
      <c r="D24" s="514"/>
      <c r="E24" s="527">
        <v>0</v>
      </c>
      <c r="F24" s="527"/>
      <c r="G24" s="63" t="e">
        <f t="shared" si="0"/>
        <v>#DIV/0!</v>
      </c>
      <c r="H24" s="519" t="s">
        <v>873</v>
      </c>
      <c r="I24" s="520"/>
      <c r="J24" s="493">
        <v>0</v>
      </c>
      <c r="K24" s="494"/>
      <c r="L24" s="493">
        <v>0</v>
      </c>
      <c r="M24" s="494"/>
      <c r="N24" s="63" t="e">
        <f t="shared" si="1"/>
        <v>#DIV/0!</v>
      </c>
    </row>
    <row r="25" spans="1:15" ht="15.6" x14ac:dyDescent="0.35">
      <c r="A25" s="497" t="s">
        <v>900</v>
      </c>
      <c r="B25" s="497"/>
      <c r="C25" s="615">
        <f>C7+C21</f>
        <v>5885000</v>
      </c>
      <c r="D25" s="615"/>
      <c r="E25" s="490">
        <f>E7+E21</f>
        <v>6260000</v>
      </c>
      <c r="F25" s="490"/>
      <c r="G25" s="63">
        <f t="shared" si="0"/>
        <v>-5.9904153354632617E-2</v>
      </c>
      <c r="H25" s="497" t="s">
        <v>901</v>
      </c>
      <c r="I25" s="497"/>
      <c r="J25" s="618">
        <f>J7+J18</f>
        <v>5885000</v>
      </c>
      <c r="K25" s="618"/>
      <c r="L25" s="490">
        <f>L7+L18</f>
        <v>6260000</v>
      </c>
      <c r="M25" s="490"/>
      <c r="N25" s="63">
        <f t="shared" si="1"/>
        <v>-5.9904153354632617E-2</v>
      </c>
    </row>
    <row r="26" spans="1:15" ht="15" customHeight="1" x14ac:dyDescent="0.35">
      <c r="G26" s="177"/>
    </row>
    <row r="27" spans="1:15" x14ac:dyDescent="0.25">
      <c r="A27" s="489" t="s">
        <v>916</v>
      </c>
      <c r="B27" s="489"/>
      <c r="C27" s="496">
        <f>'Dotação Adicional por Fonte'!L23</f>
        <v>550000</v>
      </c>
      <c r="D27" s="496"/>
      <c r="E27" s="495">
        <v>0</v>
      </c>
      <c r="F27" s="495"/>
      <c r="G27" s="63" t="e">
        <f t="shared" si="0"/>
        <v>#DIV/0!</v>
      </c>
    </row>
    <row r="28" spans="1:15" x14ac:dyDescent="0.25">
      <c r="A28" s="583" t="s">
        <v>915</v>
      </c>
      <c r="B28" s="583"/>
      <c r="C28" s="616">
        <f>C25+C27</f>
        <v>6435000</v>
      </c>
      <c r="D28" s="617"/>
      <c r="E28" s="588">
        <f>E25+E27</f>
        <v>6260000</v>
      </c>
      <c r="F28" s="522"/>
      <c r="G28" s="63">
        <f t="shared" si="0"/>
        <v>2.7955271565495154E-2</v>
      </c>
    </row>
    <row r="32" spans="1:15" ht="15.75" x14ac:dyDescent="0.25">
      <c r="A32" s="510" t="s">
        <v>880</v>
      </c>
      <c r="B32" s="510"/>
      <c r="C32" s="510"/>
      <c r="D32" s="509">
        <f>C6</f>
        <v>2021</v>
      </c>
      <c r="E32" s="509"/>
      <c r="H32" s="510" t="s">
        <v>880</v>
      </c>
      <c r="I32" s="510"/>
      <c r="J32" s="510"/>
      <c r="K32" s="509">
        <f>E6</f>
        <v>2020</v>
      </c>
      <c r="L32" s="509"/>
    </row>
    <row r="33" spans="1:14" ht="15.75" x14ac:dyDescent="0.25">
      <c r="A33" s="377" t="s">
        <v>875</v>
      </c>
      <c r="B33" s="377"/>
      <c r="C33" s="377" t="s">
        <v>876</v>
      </c>
      <c r="D33" s="377"/>
      <c r="E33" s="74" t="s">
        <v>877</v>
      </c>
      <c r="H33" s="377" t="s">
        <v>875</v>
      </c>
      <c r="I33" s="377"/>
      <c r="J33" s="377" t="s">
        <v>876</v>
      </c>
      <c r="K33" s="377"/>
      <c r="L33" s="48" t="s">
        <v>877</v>
      </c>
    </row>
    <row r="34" spans="1:14" x14ac:dyDescent="0.25">
      <c r="A34" s="489" t="s">
        <v>972</v>
      </c>
      <c r="B34" s="489"/>
      <c r="C34" s="499">
        <f>C28</f>
        <v>6435000</v>
      </c>
      <c r="D34" s="500"/>
      <c r="E34" s="61" t="s">
        <v>973</v>
      </c>
      <c r="H34" s="489" t="s">
        <v>972</v>
      </c>
      <c r="I34" s="489"/>
      <c r="J34" s="499">
        <f>E28</f>
        <v>6260000</v>
      </c>
      <c r="K34" s="500"/>
      <c r="L34" s="61" t="s">
        <v>973</v>
      </c>
      <c r="M34" s="97"/>
      <c r="N34" s="97"/>
    </row>
    <row r="35" spans="1:14" x14ac:dyDescent="0.25">
      <c r="A35" s="505" t="s">
        <v>1010</v>
      </c>
      <c r="B35" s="506"/>
      <c r="C35" s="507">
        <f>C27</f>
        <v>550000</v>
      </c>
      <c r="D35" s="508"/>
      <c r="E35" s="176" t="s">
        <v>973</v>
      </c>
      <c r="H35" s="505" t="s">
        <v>1010</v>
      </c>
      <c r="I35" s="506"/>
      <c r="J35" s="507">
        <f>E27</f>
        <v>0</v>
      </c>
      <c r="K35" s="508"/>
      <c r="L35" s="176" t="s">
        <v>973</v>
      </c>
      <c r="M35" s="97"/>
      <c r="N35" s="97"/>
    </row>
    <row r="36" spans="1:14" x14ac:dyDescent="0.25">
      <c r="A36" s="516" t="s">
        <v>902</v>
      </c>
      <c r="B36" s="516"/>
      <c r="C36" s="503">
        <f>C21</f>
        <v>0</v>
      </c>
      <c r="D36" s="504"/>
      <c r="E36" s="60" t="s">
        <v>973</v>
      </c>
      <c r="H36" s="516" t="s">
        <v>902</v>
      </c>
      <c r="I36" s="516"/>
      <c r="J36" s="503">
        <f>E21</f>
        <v>0</v>
      </c>
      <c r="K36" s="504"/>
      <c r="L36" s="60" t="s">
        <v>973</v>
      </c>
      <c r="M36" s="97"/>
      <c r="N36" s="97"/>
    </row>
    <row r="37" spans="1:14" x14ac:dyDescent="0.25">
      <c r="A37" s="489" t="s">
        <v>878</v>
      </c>
      <c r="B37" s="489"/>
      <c r="C37" s="499">
        <f>C34-C35-C36</f>
        <v>5885000</v>
      </c>
      <c r="D37" s="500"/>
      <c r="E37" s="61">
        <v>1</v>
      </c>
      <c r="H37" s="489" t="s">
        <v>878</v>
      </c>
      <c r="I37" s="489"/>
      <c r="J37" s="499">
        <f>J34-J35-J36</f>
        <v>6260000</v>
      </c>
      <c r="K37" s="500"/>
      <c r="L37" s="61">
        <v>1</v>
      </c>
      <c r="M37" s="97"/>
      <c r="N37" s="97"/>
    </row>
    <row r="38" spans="1:14" x14ac:dyDescent="0.25">
      <c r="A38" s="516" t="s">
        <v>879</v>
      </c>
      <c r="B38" s="516"/>
      <c r="C38" s="503">
        <f>J14</f>
        <v>1467039</v>
      </c>
      <c r="D38" s="504"/>
      <c r="E38" s="60">
        <f>C38/C37</f>
        <v>0.24928445199660154</v>
      </c>
      <c r="H38" s="516" t="s">
        <v>879</v>
      </c>
      <c r="I38" s="516"/>
      <c r="J38" s="503">
        <f>L14</f>
        <v>1553513</v>
      </c>
      <c r="K38" s="504"/>
      <c r="L38" s="60">
        <f>J38/J37</f>
        <v>0.24816501597444091</v>
      </c>
      <c r="M38" s="97"/>
      <c r="N38" s="97"/>
    </row>
    <row r="39" spans="1:14" x14ac:dyDescent="0.25">
      <c r="A39" s="156" t="s">
        <v>903</v>
      </c>
      <c r="B39" s="157"/>
      <c r="C39" s="596">
        <f>C37-C38</f>
        <v>4417961</v>
      </c>
      <c r="D39" s="597"/>
      <c r="E39" s="178">
        <v>1</v>
      </c>
      <c r="H39" s="489" t="s">
        <v>903</v>
      </c>
      <c r="I39" s="489"/>
      <c r="J39" s="499">
        <v>0</v>
      </c>
      <c r="K39" s="500"/>
      <c r="L39" s="61">
        <v>1</v>
      </c>
    </row>
    <row r="40" spans="1:14" x14ac:dyDescent="0.25">
      <c r="A40" s="158" t="s">
        <v>881</v>
      </c>
      <c r="B40" s="158"/>
      <c r="C40" s="594">
        <f>J8</f>
        <v>3089954.2600000002</v>
      </c>
      <c r="D40" s="595"/>
      <c r="E40" s="176">
        <f>C40/C39</f>
        <v>0.69940731934935596</v>
      </c>
      <c r="H40" s="516" t="s">
        <v>881</v>
      </c>
      <c r="I40" s="516"/>
      <c r="J40" s="503">
        <f>L8</f>
        <v>2991501.25</v>
      </c>
      <c r="K40" s="504"/>
      <c r="L40" s="60" t="e">
        <f>J40/J39</f>
        <v>#DIV/0!</v>
      </c>
    </row>
    <row r="41" spans="1:14" x14ac:dyDescent="0.25">
      <c r="A41" s="158" t="s">
        <v>882</v>
      </c>
      <c r="B41" s="158"/>
      <c r="C41" s="592">
        <f>J9+J10+J13</f>
        <v>1148006.74</v>
      </c>
      <c r="D41" s="593"/>
      <c r="E41" s="176">
        <f>C41/C39</f>
        <v>0.25984990360937998</v>
      </c>
      <c r="H41" s="516" t="s">
        <v>882</v>
      </c>
      <c r="I41" s="516"/>
      <c r="J41" s="503">
        <f>L9+L10+L13</f>
        <v>1254985.75</v>
      </c>
      <c r="K41" s="504"/>
      <c r="L41" s="60" t="e">
        <f>J41/J39</f>
        <v>#DIV/0!</v>
      </c>
    </row>
    <row r="42" spans="1:14" x14ac:dyDescent="0.25">
      <c r="A42" s="79"/>
      <c r="B42" s="79"/>
      <c r="C42" s="90"/>
      <c r="D42" s="80"/>
      <c r="H42" s="79"/>
      <c r="I42" s="79"/>
      <c r="J42" s="90"/>
      <c r="K42" s="80"/>
      <c r="L42" s="62"/>
    </row>
    <row r="43" spans="1:14" x14ac:dyDescent="0.25">
      <c r="A43" s="79"/>
      <c r="B43" s="79"/>
      <c r="C43" s="90"/>
      <c r="D43" s="80"/>
      <c r="H43" s="79"/>
      <c r="I43" s="79"/>
      <c r="J43" s="90"/>
      <c r="K43" s="80"/>
      <c r="L43" s="62"/>
    </row>
    <row r="44" spans="1:14" x14ac:dyDescent="0.25">
      <c r="A44" s="79"/>
      <c r="B44" s="79"/>
      <c r="C44" s="90"/>
      <c r="D44" s="80"/>
      <c r="H44" s="79"/>
      <c r="I44" s="79"/>
      <c r="J44" s="90"/>
      <c r="K44" s="80"/>
      <c r="L44" s="62"/>
    </row>
    <row r="45" spans="1:14" x14ac:dyDescent="0.25">
      <c r="A45" s="79"/>
      <c r="B45" s="79"/>
      <c r="C45" s="90"/>
      <c r="D45" s="80"/>
      <c r="H45" s="79"/>
      <c r="I45" s="79"/>
      <c r="J45" s="90"/>
      <c r="K45" s="80"/>
      <c r="L45" s="62"/>
    </row>
    <row r="46" spans="1:14" x14ac:dyDescent="0.25">
      <c r="A46" s="79"/>
      <c r="B46" s="79"/>
      <c r="C46" s="90"/>
      <c r="D46" s="80"/>
      <c r="H46" s="79"/>
      <c r="I46" s="79"/>
      <c r="J46" s="90"/>
      <c r="K46" s="80"/>
      <c r="L46" s="62"/>
    </row>
    <row r="47" spans="1:14" x14ac:dyDescent="0.25">
      <c r="A47" s="79"/>
      <c r="B47" s="79"/>
      <c r="C47" s="90"/>
      <c r="D47" s="80"/>
      <c r="H47" s="79"/>
      <c r="I47" s="79"/>
      <c r="J47" s="90"/>
      <c r="K47" s="80"/>
      <c r="L47" s="62"/>
    </row>
    <row r="48" spans="1:14" x14ac:dyDescent="0.25">
      <c r="A48" s="79"/>
      <c r="B48" s="79"/>
      <c r="C48" s="90"/>
      <c r="D48" s="80"/>
      <c r="H48" s="79"/>
      <c r="I48" s="79"/>
      <c r="J48" s="90"/>
      <c r="K48" s="80"/>
      <c r="L48" s="62"/>
    </row>
    <row r="49" spans="1:14" x14ac:dyDescent="0.25">
      <c r="A49" s="7"/>
      <c r="B49" s="7"/>
      <c r="C49" s="7"/>
      <c r="D49" s="7"/>
      <c r="E49" s="8"/>
      <c r="F49" s="8"/>
      <c r="G49" s="8"/>
      <c r="H49" s="7"/>
      <c r="I49" s="7"/>
      <c r="J49" s="7"/>
      <c r="K49" s="7"/>
      <c r="L49" s="62"/>
    </row>
    <row r="50" spans="1:14" x14ac:dyDescent="0.25">
      <c r="A50" s="7"/>
      <c r="B50" s="7"/>
      <c r="C50" s="7"/>
      <c r="D50" s="7"/>
      <c r="E50" s="8"/>
      <c r="F50" s="8"/>
      <c r="G50" s="8"/>
      <c r="H50" s="7"/>
      <c r="I50" s="7"/>
      <c r="J50" s="7"/>
      <c r="K50" s="7"/>
      <c r="L50" s="62"/>
    </row>
    <row r="51" spans="1:14" ht="15.75" x14ac:dyDescent="0.25">
      <c r="A51" s="591" t="s">
        <v>889</v>
      </c>
      <c r="B51" s="591"/>
      <c r="C51" s="591"/>
      <c r="D51" s="591"/>
      <c r="E51" s="591"/>
      <c r="F51" s="591"/>
      <c r="G51" s="591"/>
      <c r="H51" s="591"/>
      <c r="I51" s="591"/>
      <c r="J51" s="591"/>
      <c r="K51" s="591"/>
      <c r="L51" s="591"/>
      <c r="M51" s="591"/>
      <c r="N51" s="591"/>
    </row>
    <row r="52" spans="1:14" x14ac:dyDescent="0.25">
      <c r="A52" s="583" t="s">
        <v>892</v>
      </c>
      <c r="B52" s="583"/>
      <c r="C52" s="583"/>
      <c r="D52" s="583"/>
      <c r="E52" s="583"/>
      <c r="F52" s="583"/>
      <c r="G52" s="583"/>
      <c r="H52" s="583"/>
      <c r="I52" s="583"/>
      <c r="J52" s="583"/>
      <c r="K52" s="583"/>
      <c r="L52" s="583"/>
      <c r="M52" s="583"/>
      <c r="N52" s="583"/>
    </row>
    <row r="53" spans="1:14" x14ac:dyDescent="0.25">
      <c r="A53" s="573"/>
      <c r="B53" s="574"/>
      <c r="C53" s="573" t="s">
        <v>890</v>
      </c>
      <c r="D53" s="579"/>
      <c r="E53" s="579"/>
      <c r="F53" s="579"/>
      <c r="G53" s="579"/>
      <c r="H53" s="579"/>
      <c r="I53" s="579"/>
      <c r="J53" s="579"/>
      <c r="K53" s="574"/>
      <c r="L53" s="573" t="s">
        <v>876</v>
      </c>
      <c r="M53" s="579"/>
      <c r="N53" s="574"/>
    </row>
    <row r="54" spans="1:14" x14ac:dyDescent="0.25">
      <c r="A54" s="573"/>
      <c r="B54" s="574"/>
      <c r="C54" s="473" t="s">
        <v>852</v>
      </c>
      <c r="D54" s="474"/>
      <c r="E54" s="474"/>
      <c r="F54" s="474"/>
      <c r="G54" s="474"/>
      <c r="H54" s="474"/>
      <c r="I54" s="474"/>
      <c r="J54" s="474"/>
      <c r="K54" s="475"/>
      <c r="L54" s="584">
        <f>C7</f>
        <v>5885000</v>
      </c>
      <c r="M54" s="579"/>
      <c r="N54" s="574"/>
    </row>
    <row r="55" spans="1:14" x14ac:dyDescent="0.25">
      <c r="A55" s="575"/>
      <c r="B55" s="576"/>
      <c r="C55" s="580" t="s">
        <v>891</v>
      </c>
      <c r="D55" s="581"/>
      <c r="E55" s="581"/>
      <c r="F55" s="581"/>
      <c r="G55" s="581"/>
      <c r="H55" s="581"/>
      <c r="I55" s="581"/>
      <c r="J55" s="581"/>
      <c r="K55" s="582"/>
      <c r="L55" s="585">
        <f>SUM(L56:N69)</f>
        <v>221451</v>
      </c>
      <c r="M55" s="586"/>
      <c r="N55" s="587"/>
    </row>
    <row r="56" spans="1:14" x14ac:dyDescent="0.25">
      <c r="A56" s="589"/>
      <c r="B56" s="590"/>
      <c r="C56" s="570" t="s">
        <v>516</v>
      </c>
      <c r="D56" s="571"/>
      <c r="E56" s="571"/>
      <c r="F56" s="571"/>
      <c r="G56" s="571"/>
      <c r="H56" s="571"/>
      <c r="I56" s="571"/>
      <c r="J56" s="571"/>
      <c r="K56" s="572"/>
      <c r="L56" s="563">
        <f>C11</f>
        <v>51151</v>
      </c>
      <c r="M56" s="564"/>
      <c r="N56" s="565"/>
    </row>
    <row r="57" spans="1:14" x14ac:dyDescent="0.25">
      <c r="A57" s="577"/>
      <c r="B57" s="578"/>
      <c r="C57" s="570" t="s">
        <v>859</v>
      </c>
      <c r="D57" s="571"/>
      <c r="E57" s="571"/>
      <c r="F57" s="571"/>
      <c r="G57" s="571"/>
      <c r="H57" s="571"/>
      <c r="I57" s="571"/>
      <c r="J57" s="571"/>
      <c r="K57" s="572"/>
      <c r="L57" s="563">
        <f>C12</f>
        <v>170300</v>
      </c>
      <c r="M57" s="564"/>
      <c r="N57" s="565"/>
    </row>
    <row r="58" spans="1:14" x14ac:dyDescent="0.25">
      <c r="A58" s="577"/>
      <c r="B58" s="578"/>
      <c r="C58" s="570" t="s">
        <v>861</v>
      </c>
      <c r="D58" s="571"/>
      <c r="E58" s="571"/>
      <c r="F58" s="571"/>
      <c r="G58" s="571"/>
      <c r="H58" s="571"/>
      <c r="I58" s="571"/>
      <c r="J58" s="571"/>
      <c r="K58" s="572"/>
      <c r="L58" s="563">
        <f>C14</f>
        <v>0</v>
      </c>
      <c r="M58" s="564"/>
      <c r="N58" s="565"/>
    </row>
    <row r="59" spans="1:14" x14ac:dyDescent="0.25">
      <c r="A59" s="577"/>
      <c r="B59" s="578"/>
      <c r="C59" s="570" t="s">
        <v>860</v>
      </c>
      <c r="D59" s="571"/>
      <c r="E59" s="571"/>
      <c r="F59" s="571"/>
      <c r="G59" s="571"/>
      <c r="H59" s="571"/>
      <c r="I59" s="571"/>
      <c r="J59" s="571"/>
      <c r="K59" s="572"/>
      <c r="L59" s="563">
        <f>C15</f>
        <v>0</v>
      </c>
      <c r="M59" s="564"/>
      <c r="N59" s="565"/>
    </row>
    <row r="60" spans="1:14" x14ac:dyDescent="0.25">
      <c r="A60" s="577"/>
      <c r="B60" s="578"/>
      <c r="C60" s="570" t="s">
        <v>966</v>
      </c>
      <c r="D60" s="571"/>
      <c r="E60" s="571"/>
      <c r="F60" s="571"/>
      <c r="G60" s="571"/>
      <c r="H60" s="571"/>
      <c r="I60" s="571"/>
      <c r="J60" s="571"/>
      <c r="K60" s="572"/>
      <c r="L60" s="563">
        <f>C20</f>
        <v>0</v>
      </c>
      <c r="M60" s="564"/>
      <c r="N60" s="565"/>
    </row>
    <row r="61" spans="1:14" s="206" customFormat="1" x14ac:dyDescent="0.25">
      <c r="A61" s="561"/>
      <c r="B61" s="562"/>
      <c r="C61" s="501"/>
      <c r="D61" s="569"/>
      <c r="E61" s="569"/>
      <c r="F61" s="569"/>
      <c r="G61" s="569"/>
      <c r="H61" s="569"/>
      <c r="I61" s="569"/>
      <c r="J61" s="569"/>
      <c r="K61" s="502"/>
      <c r="L61" s="566"/>
      <c r="M61" s="567"/>
      <c r="N61" s="568"/>
    </row>
    <row r="62" spans="1:14" s="206" customFormat="1" x14ac:dyDescent="0.25">
      <c r="A62" s="561"/>
      <c r="B62" s="562"/>
      <c r="C62" s="501"/>
      <c r="D62" s="569"/>
      <c r="E62" s="569"/>
      <c r="F62" s="569"/>
      <c r="G62" s="569"/>
      <c r="H62" s="569"/>
      <c r="I62" s="569"/>
      <c r="J62" s="569"/>
      <c r="K62" s="502"/>
      <c r="L62" s="566"/>
      <c r="M62" s="567"/>
      <c r="N62" s="568"/>
    </row>
    <row r="63" spans="1:14" s="206" customFormat="1" x14ac:dyDescent="0.25">
      <c r="A63" s="561"/>
      <c r="B63" s="562"/>
      <c r="C63" s="501"/>
      <c r="D63" s="569"/>
      <c r="E63" s="569"/>
      <c r="F63" s="569"/>
      <c r="G63" s="569"/>
      <c r="H63" s="569"/>
      <c r="I63" s="569"/>
      <c r="J63" s="569"/>
      <c r="K63" s="502"/>
      <c r="L63" s="566"/>
      <c r="M63" s="567"/>
      <c r="N63" s="568"/>
    </row>
    <row r="64" spans="1:14" s="206" customFormat="1" x14ac:dyDescent="0.25">
      <c r="A64" s="561"/>
      <c r="B64" s="562"/>
      <c r="C64" s="501"/>
      <c r="D64" s="569"/>
      <c r="E64" s="569"/>
      <c r="F64" s="569"/>
      <c r="G64" s="569"/>
      <c r="H64" s="569"/>
      <c r="I64" s="569"/>
      <c r="J64" s="569"/>
      <c r="K64" s="502"/>
      <c r="L64" s="566"/>
      <c r="M64" s="567"/>
      <c r="N64" s="568"/>
    </row>
    <row r="65" spans="1:16" s="206" customFormat="1" x14ac:dyDescent="0.25">
      <c r="A65" s="561"/>
      <c r="B65" s="562"/>
      <c r="C65" s="501"/>
      <c r="D65" s="569"/>
      <c r="E65" s="569"/>
      <c r="F65" s="569"/>
      <c r="G65" s="569"/>
      <c r="H65" s="569"/>
      <c r="I65" s="569"/>
      <c r="J65" s="569"/>
      <c r="K65" s="502"/>
      <c r="L65" s="566"/>
      <c r="M65" s="567"/>
      <c r="N65" s="568"/>
    </row>
    <row r="66" spans="1:16" s="206" customFormat="1" x14ac:dyDescent="0.25">
      <c r="A66" s="561"/>
      <c r="B66" s="562"/>
      <c r="C66" s="501"/>
      <c r="D66" s="569"/>
      <c r="E66" s="569"/>
      <c r="F66" s="569"/>
      <c r="G66" s="569"/>
      <c r="H66" s="569"/>
      <c r="I66" s="569"/>
      <c r="J66" s="569"/>
      <c r="K66" s="502"/>
      <c r="L66" s="566"/>
      <c r="M66" s="567"/>
      <c r="N66" s="568"/>
    </row>
    <row r="67" spans="1:16" s="206" customFormat="1" x14ac:dyDescent="0.25">
      <c r="A67" s="561"/>
      <c r="B67" s="562"/>
      <c r="C67" s="501"/>
      <c r="D67" s="569"/>
      <c r="E67" s="569"/>
      <c r="F67" s="569"/>
      <c r="G67" s="569"/>
      <c r="H67" s="569"/>
      <c r="I67" s="569"/>
      <c r="J67" s="569"/>
      <c r="K67" s="502"/>
      <c r="L67" s="566"/>
      <c r="M67" s="567"/>
      <c r="N67" s="568"/>
    </row>
    <row r="68" spans="1:16" s="206" customFormat="1" x14ac:dyDescent="0.25">
      <c r="A68" s="561"/>
      <c r="B68" s="562"/>
      <c r="C68" s="501"/>
      <c r="D68" s="569"/>
      <c r="E68" s="569"/>
      <c r="F68" s="569"/>
      <c r="G68" s="569"/>
      <c r="H68" s="569"/>
      <c r="I68" s="569"/>
      <c r="J68" s="569"/>
      <c r="K68" s="502"/>
      <c r="L68" s="566"/>
      <c r="M68" s="567"/>
      <c r="N68" s="568"/>
    </row>
    <row r="69" spans="1:16" s="206" customFormat="1" x14ac:dyDescent="0.25">
      <c r="A69" s="561"/>
      <c r="B69" s="562"/>
      <c r="C69" s="501"/>
      <c r="D69" s="569"/>
      <c r="E69" s="569"/>
      <c r="F69" s="569"/>
      <c r="G69" s="569"/>
      <c r="H69" s="569"/>
      <c r="I69" s="569"/>
      <c r="J69" s="569"/>
      <c r="K69" s="502"/>
      <c r="L69" s="566"/>
      <c r="M69" s="567"/>
      <c r="N69" s="568"/>
    </row>
    <row r="70" spans="1:16" ht="15.75" x14ac:dyDescent="0.25">
      <c r="A70" s="605" t="s">
        <v>896</v>
      </c>
      <c r="B70" s="606"/>
      <c r="C70" s="606"/>
      <c r="D70" s="606"/>
      <c r="E70" s="606"/>
      <c r="F70" s="606"/>
      <c r="G70" s="606"/>
      <c r="H70" s="606"/>
      <c r="I70" s="606"/>
      <c r="J70" s="606"/>
      <c r="K70" s="607"/>
      <c r="L70" s="611">
        <f>L54-L55</f>
        <v>5663549</v>
      </c>
      <c r="M70" s="612"/>
      <c r="N70" s="613"/>
      <c r="P70" s="38"/>
    </row>
    <row r="71" spans="1:16" ht="15.75" x14ac:dyDescent="0.25">
      <c r="A71" s="610" t="s">
        <v>894</v>
      </c>
      <c r="B71" s="610"/>
      <c r="C71" s="610"/>
      <c r="D71" s="610"/>
      <c r="E71" s="610"/>
      <c r="F71" s="610"/>
      <c r="G71" s="610"/>
      <c r="H71" s="610"/>
      <c r="I71" s="610"/>
      <c r="J71" s="610"/>
      <c r="K71" s="91">
        <v>0.2</v>
      </c>
      <c r="L71" s="608">
        <f>ROUNDUP(L70*K71, 0)</f>
        <v>1132710</v>
      </c>
      <c r="M71" s="609"/>
      <c r="N71" s="609"/>
      <c r="O71" s="154"/>
    </row>
    <row r="72" spans="1:16" ht="15.75" x14ac:dyDescent="0.25">
      <c r="A72" s="610" t="s">
        <v>893</v>
      </c>
      <c r="B72" s="610"/>
      <c r="C72" s="610"/>
      <c r="D72" s="610"/>
      <c r="E72" s="610"/>
      <c r="F72" s="610"/>
      <c r="G72" s="610"/>
      <c r="H72" s="610"/>
      <c r="I72" s="610"/>
      <c r="J72" s="610"/>
      <c r="K72" s="91">
        <v>0.05</v>
      </c>
      <c r="L72" s="608">
        <f>ROUNDUP(L70*K72, 0)</f>
        <v>283178</v>
      </c>
      <c r="M72" s="609"/>
      <c r="N72" s="609"/>
      <c r="O72" s="154"/>
    </row>
    <row r="73" spans="1:16" ht="18.75" x14ac:dyDescent="0.3">
      <c r="A73" s="604" t="s">
        <v>895</v>
      </c>
      <c r="B73" s="604"/>
      <c r="C73" s="604"/>
      <c r="D73" s="604"/>
      <c r="E73" s="604"/>
      <c r="F73" s="604"/>
      <c r="G73" s="604"/>
      <c r="H73" s="604"/>
      <c r="I73" s="604"/>
      <c r="J73" s="604"/>
      <c r="K73" s="92">
        <v>0.25</v>
      </c>
      <c r="L73" s="603">
        <f>L71+L72</f>
        <v>1415888</v>
      </c>
      <c r="M73" s="601"/>
      <c r="N73" s="601"/>
    </row>
    <row r="74" spans="1:16" x14ac:dyDescent="0.25">
      <c r="A74" s="598"/>
      <c r="B74" s="598"/>
      <c r="C74" s="598"/>
      <c r="D74" s="598"/>
      <c r="E74" s="598"/>
      <c r="F74" s="598"/>
      <c r="G74" s="598"/>
      <c r="H74" s="598"/>
      <c r="I74" s="598"/>
      <c r="J74" s="598"/>
      <c r="K74" s="598"/>
      <c r="L74" s="598"/>
      <c r="M74" s="598"/>
      <c r="N74" s="598"/>
    </row>
    <row r="75" spans="1:16" ht="18.75" x14ac:dyDescent="0.3">
      <c r="A75" s="599" t="s">
        <v>897</v>
      </c>
      <c r="B75" s="599"/>
      <c r="C75" s="599"/>
      <c r="D75" s="599"/>
      <c r="E75" s="599"/>
      <c r="F75" s="599"/>
      <c r="G75" s="599"/>
      <c r="H75" s="599"/>
      <c r="I75" s="599"/>
      <c r="J75" s="599"/>
      <c r="K75" s="599"/>
      <c r="L75" s="599"/>
      <c r="M75" s="599"/>
      <c r="N75" s="599"/>
    </row>
    <row r="76" spans="1:16" ht="15.75" x14ac:dyDescent="0.25">
      <c r="A76" s="600" t="s">
        <v>898</v>
      </c>
      <c r="B76" s="600"/>
      <c r="C76" s="600"/>
      <c r="D76" s="600"/>
      <c r="E76" s="600"/>
      <c r="F76" s="600"/>
      <c r="G76" s="600"/>
      <c r="H76" s="600"/>
      <c r="I76" s="600"/>
      <c r="J76" s="600"/>
      <c r="K76" s="600"/>
      <c r="L76" s="602">
        <f>L71</f>
        <v>1132710</v>
      </c>
      <c r="M76" s="600"/>
      <c r="N76" s="600"/>
      <c r="O76" s="154"/>
    </row>
    <row r="77" spans="1:16" ht="15.75" x14ac:dyDescent="0.25">
      <c r="A77" s="600" t="s">
        <v>899</v>
      </c>
      <c r="B77" s="600"/>
      <c r="C77" s="600"/>
      <c r="D77" s="600"/>
      <c r="E77" s="600"/>
      <c r="F77" s="600"/>
      <c r="G77" s="600"/>
      <c r="H77" s="600"/>
      <c r="I77" s="600"/>
      <c r="J77" s="600"/>
      <c r="K77" s="600"/>
      <c r="L77" s="602">
        <f>L72</f>
        <v>283178</v>
      </c>
      <c r="M77" s="600"/>
      <c r="N77" s="600"/>
      <c r="O77" s="154"/>
    </row>
    <row r="78" spans="1:16" ht="15.75" x14ac:dyDescent="0.25">
      <c r="A78" s="600" t="s">
        <v>633</v>
      </c>
      <c r="B78" s="600"/>
      <c r="C78" s="600"/>
      <c r="D78" s="600"/>
      <c r="E78" s="600"/>
      <c r="F78" s="600"/>
      <c r="G78" s="600"/>
      <c r="H78" s="600"/>
      <c r="I78" s="600"/>
      <c r="J78" s="600"/>
      <c r="K78" s="600"/>
      <c r="L78" s="602">
        <f>J17</f>
        <v>51151</v>
      </c>
      <c r="M78" s="600"/>
      <c r="N78" s="600"/>
      <c r="O78" s="154"/>
    </row>
    <row r="79" spans="1:16" ht="18.75" x14ac:dyDescent="0.3">
      <c r="A79" s="601" t="s">
        <v>833</v>
      </c>
      <c r="B79" s="601"/>
      <c r="C79" s="601"/>
      <c r="D79" s="601"/>
      <c r="E79" s="601"/>
      <c r="F79" s="601"/>
      <c r="G79" s="601"/>
      <c r="H79" s="601"/>
      <c r="I79" s="601"/>
      <c r="J79" s="601"/>
      <c r="K79" s="601"/>
      <c r="L79" s="603">
        <f>SUM(L76:N78)</f>
        <v>1467039</v>
      </c>
      <c r="M79" s="601"/>
      <c r="N79" s="601"/>
    </row>
  </sheetData>
  <sheetProtection algorithmName="SHA-512" hashValue="1UdON5amjWQPCupNmgCfnKAlmRv8AU0Q7e/leeji915KHw6ABa6SdX0SQTJdAvMj6dPI8ASpZ2NaRc4sbVvm2w==" saltValue="h2Sq3fFh4UvVqEzGPKQ3Bw==" spinCount="100000" sheet="1" objects="1" scenarios="1" selectLockedCells="1"/>
  <protectedRanges>
    <protectedRange sqref="C22:F24 J24:M24 J8:M9 J11:M13 J15:M17 C17:F20 C9:F15 J19:M22" name="Intervalo1"/>
    <protectedRange sqref="A56:N69" name="Intervalo2"/>
  </protectedRanges>
  <mergeCells count="239">
    <mergeCell ref="J33:K33"/>
    <mergeCell ref="H34:I34"/>
    <mergeCell ref="L1:M1"/>
    <mergeCell ref="D2:K2"/>
    <mergeCell ref="L2:M2"/>
    <mergeCell ref="C25:D25"/>
    <mergeCell ref="L25:M25"/>
    <mergeCell ref="C28:D28"/>
    <mergeCell ref="L23:M23"/>
    <mergeCell ref="H24:I24"/>
    <mergeCell ref="E24:F24"/>
    <mergeCell ref="L9:M9"/>
    <mergeCell ref="L11:M11"/>
    <mergeCell ref="J25:K25"/>
    <mergeCell ref="H6:I6"/>
    <mergeCell ref="J12:K12"/>
    <mergeCell ref="J13:K13"/>
    <mergeCell ref="J15:K15"/>
    <mergeCell ref="J20:K20"/>
    <mergeCell ref="L12:M12"/>
    <mergeCell ref="L13:M13"/>
    <mergeCell ref="L19:M19"/>
    <mergeCell ref="L24:M24"/>
    <mergeCell ref="L10:M10"/>
    <mergeCell ref="A73:J73"/>
    <mergeCell ref="A68:B68"/>
    <mergeCell ref="A69:B69"/>
    <mergeCell ref="A70:K70"/>
    <mergeCell ref="C69:K69"/>
    <mergeCell ref="L71:N71"/>
    <mergeCell ref="L72:N72"/>
    <mergeCell ref="L73:N73"/>
    <mergeCell ref="A71:J71"/>
    <mergeCell ref="C68:K68"/>
    <mergeCell ref="L69:N69"/>
    <mergeCell ref="A72:J72"/>
    <mergeCell ref="L70:N70"/>
    <mergeCell ref="A74:N74"/>
    <mergeCell ref="A75:N75"/>
    <mergeCell ref="A76:K76"/>
    <mergeCell ref="A77:K77"/>
    <mergeCell ref="A78:K78"/>
    <mergeCell ref="A79:K79"/>
    <mergeCell ref="L77:N77"/>
    <mergeCell ref="L78:N78"/>
    <mergeCell ref="L79:N79"/>
    <mergeCell ref="L76:N76"/>
    <mergeCell ref="A52:N52"/>
    <mergeCell ref="L54:N54"/>
    <mergeCell ref="L55:N55"/>
    <mergeCell ref="C56:K56"/>
    <mergeCell ref="L56:N56"/>
    <mergeCell ref="E28:F28"/>
    <mergeCell ref="A56:B56"/>
    <mergeCell ref="J34:K34"/>
    <mergeCell ref="A51:N51"/>
    <mergeCell ref="H41:I41"/>
    <mergeCell ref="J41:K41"/>
    <mergeCell ref="C41:D41"/>
    <mergeCell ref="C40:D40"/>
    <mergeCell ref="J37:K37"/>
    <mergeCell ref="H39:I39"/>
    <mergeCell ref="J39:K39"/>
    <mergeCell ref="H40:I40"/>
    <mergeCell ref="J40:K40"/>
    <mergeCell ref="C39:D39"/>
    <mergeCell ref="H38:I38"/>
    <mergeCell ref="J38:K38"/>
    <mergeCell ref="A28:B28"/>
    <mergeCell ref="C36:D36"/>
    <mergeCell ref="H36:I36"/>
    <mergeCell ref="L58:N58"/>
    <mergeCell ref="A53:B53"/>
    <mergeCell ref="A54:B54"/>
    <mergeCell ref="A55:B55"/>
    <mergeCell ref="A57:B57"/>
    <mergeCell ref="C54:K54"/>
    <mergeCell ref="A65:B65"/>
    <mergeCell ref="A66:B66"/>
    <mergeCell ref="A67:B67"/>
    <mergeCell ref="C53:K53"/>
    <mergeCell ref="C58:K58"/>
    <mergeCell ref="C59:K59"/>
    <mergeCell ref="L57:N57"/>
    <mergeCell ref="A58:B58"/>
    <mergeCell ref="L53:N53"/>
    <mergeCell ref="C55:K55"/>
    <mergeCell ref="C57:K57"/>
    <mergeCell ref="C61:K61"/>
    <mergeCell ref="C62:K62"/>
    <mergeCell ref="C63:K63"/>
    <mergeCell ref="A59:B59"/>
    <mergeCell ref="A64:B64"/>
    <mergeCell ref="A60:B60"/>
    <mergeCell ref="A61:B61"/>
    <mergeCell ref="A62:B62"/>
    <mergeCell ref="A63:B63"/>
    <mergeCell ref="L59:N59"/>
    <mergeCell ref="L60:N60"/>
    <mergeCell ref="L61:N61"/>
    <mergeCell ref="L62:N62"/>
    <mergeCell ref="L63:N63"/>
    <mergeCell ref="L68:N68"/>
    <mergeCell ref="L64:N64"/>
    <mergeCell ref="L65:N65"/>
    <mergeCell ref="L66:N66"/>
    <mergeCell ref="L67:N67"/>
    <mergeCell ref="C64:K64"/>
    <mergeCell ref="C65:K65"/>
    <mergeCell ref="C66:K66"/>
    <mergeCell ref="C67:K67"/>
    <mergeCell ref="C60:K60"/>
    <mergeCell ref="J10:K10"/>
    <mergeCell ref="L22:M22"/>
    <mergeCell ref="J22:K22"/>
    <mergeCell ref="J21:K21"/>
    <mergeCell ref="L15:M15"/>
    <mergeCell ref="L20:M20"/>
    <mergeCell ref="L21:M21"/>
    <mergeCell ref="J23:K23"/>
    <mergeCell ref="L18:M18"/>
    <mergeCell ref="L17:M17"/>
    <mergeCell ref="L16:M16"/>
    <mergeCell ref="L14:M14"/>
    <mergeCell ref="C8:D8"/>
    <mergeCell ref="C15:D15"/>
    <mergeCell ref="A4:N4"/>
    <mergeCell ref="H5:N5"/>
    <mergeCell ref="A5:F5"/>
    <mergeCell ref="E6:F6"/>
    <mergeCell ref="J6:K6"/>
    <mergeCell ref="J7:K7"/>
    <mergeCell ref="J8:K8"/>
    <mergeCell ref="J9:K9"/>
    <mergeCell ref="J11:K11"/>
    <mergeCell ref="A6:B6"/>
    <mergeCell ref="A7:B7"/>
    <mergeCell ref="C7:D7"/>
    <mergeCell ref="C9:D9"/>
    <mergeCell ref="C10:D10"/>
    <mergeCell ref="C11:D11"/>
    <mergeCell ref="C6:D6"/>
    <mergeCell ref="H9:I9"/>
    <mergeCell ref="A8:B8"/>
    <mergeCell ref="L6:M6"/>
    <mergeCell ref="L7:M7"/>
    <mergeCell ref="A11:B11"/>
    <mergeCell ref="L8:M8"/>
    <mergeCell ref="A10:B10"/>
    <mergeCell ref="A9:B9"/>
    <mergeCell ref="E11:F11"/>
    <mergeCell ref="E12:F12"/>
    <mergeCell ref="E13:F13"/>
    <mergeCell ref="E14:F14"/>
    <mergeCell ref="H18:I18"/>
    <mergeCell ref="E17:F17"/>
    <mergeCell ref="E18:F18"/>
    <mergeCell ref="C17:D17"/>
    <mergeCell ref="C18:D18"/>
    <mergeCell ref="C14:D14"/>
    <mergeCell ref="H10:I10"/>
    <mergeCell ref="H12:I12"/>
    <mergeCell ref="H11:I11"/>
    <mergeCell ref="C12:D12"/>
    <mergeCell ref="C13:D13"/>
    <mergeCell ref="H16:I16"/>
    <mergeCell ref="H15:I15"/>
    <mergeCell ref="H7:I7"/>
    <mergeCell ref="H8:I8"/>
    <mergeCell ref="H23:I23"/>
    <mergeCell ref="J18:K18"/>
    <mergeCell ref="J17:K17"/>
    <mergeCell ref="E21:F21"/>
    <mergeCell ref="E22:F22"/>
    <mergeCell ref="E23:F23"/>
    <mergeCell ref="J19:K19"/>
    <mergeCell ref="E20:F20"/>
    <mergeCell ref="E8:F8"/>
    <mergeCell ref="E16:F16"/>
    <mergeCell ref="E19:F19"/>
    <mergeCell ref="E15:F15"/>
    <mergeCell ref="H13:I13"/>
    <mergeCell ref="H20:I20"/>
    <mergeCell ref="H21:I21"/>
    <mergeCell ref="H22:I22"/>
    <mergeCell ref="E7:F7"/>
    <mergeCell ref="E9:F9"/>
    <mergeCell ref="E10:F10"/>
    <mergeCell ref="J14:K14"/>
    <mergeCell ref="H14:I14"/>
    <mergeCell ref="H17:I17"/>
    <mergeCell ref="C38:D38"/>
    <mergeCell ref="C16:D16"/>
    <mergeCell ref="C21:D21"/>
    <mergeCell ref="C19:D19"/>
    <mergeCell ref="A12:B12"/>
    <mergeCell ref="A13:B13"/>
    <mergeCell ref="A36:B36"/>
    <mergeCell ref="A37:B37"/>
    <mergeCell ref="A38:B38"/>
    <mergeCell ref="A16:B16"/>
    <mergeCell ref="A20:B20"/>
    <mergeCell ref="A18:B18"/>
    <mergeCell ref="A17:B17"/>
    <mergeCell ref="A14:B14"/>
    <mergeCell ref="A21:B21"/>
    <mergeCell ref="A22:B22"/>
    <mergeCell ref="A23:B23"/>
    <mergeCell ref="A15:B15"/>
    <mergeCell ref="C23:D23"/>
    <mergeCell ref="C20:D20"/>
    <mergeCell ref="A35:B35"/>
    <mergeCell ref="C24:D24"/>
    <mergeCell ref="C22:D22"/>
    <mergeCell ref="C35:D35"/>
    <mergeCell ref="A27:B27"/>
    <mergeCell ref="E25:F25"/>
    <mergeCell ref="J16:K16"/>
    <mergeCell ref="J24:K24"/>
    <mergeCell ref="E27:F27"/>
    <mergeCell ref="C27:D27"/>
    <mergeCell ref="A25:B25"/>
    <mergeCell ref="A24:B24"/>
    <mergeCell ref="C37:D37"/>
    <mergeCell ref="H25:I25"/>
    <mergeCell ref="H19:I19"/>
    <mergeCell ref="H37:I37"/>
    <mergeCell ref="J36:K36"/>
    <mergeCell ref="H35:I35"/>
    <mergeCell ref="J35:K35"/>
    <mergeCell ref="A33:B33"/>
    <mergeCell ref="C33:D33"/>
    <mergeCell ref="A34:B34"/>
    <mergeCell ref="C34:D34"/>
    <mergeCell ref="D32:E32"/>
    <mergeCell ref="A32:C32"/>
    <mergeCell ref="H32:J32"/>
    <mergeCell ref="K32:L32"/>
    <mergeCell ref="H33:I33"/>
  </mergeCells>
  <conditionalFormatting sqref="J25:K25 C25">
    <cfRule type="expression" dxfId="4" priority="1">
      <formula>$C$25&lt;&gt;$J$25</formula>
    </cfRule>
    <cfRule type="expression" dxfId="3" priority="4">
      <formula>$C$25=$J$25</formula>
    </cfRule>
  </conditionalFormatting>
  <pageMargins left="0.25" right="0.25" top="0.75" bottom="0.75" header="0.3" footer="0.3"/>
  <pageSetup paperSize="9" scale="55"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5">
    <pageSetUpPr fitToPage="1"/>
  </sheetPr>
  <dimension ref="A1:P186"/>
  <sheetViews>
    <sheetView showGridLines="0" tabSelected="1" zoomScaleNormal="100" workbookViewId="0">
      <selection activeCell="K15" sqref="K15:L15"/>
    </sheetView>
  </sheetViews>
  <sheetFormatPr defaultRowHeight="15" x14ac:dyDescent="0.25"/>
  <cols>
    <col min="1" max="1" width="10.7109375" customWidth="1"/>
    <col min="2" max="2" width="20.7109375" customWidth="1"/>
    <col min="7" max="7" width="8.85546875" customWidth="1"/>
    <col min="8" max="8" width="10.140625" customWidth="1"/>
    <col min="9" max="9" width="21.85546875" customWidth="1"/>
    <col min="10" max="10" width="12.42578125" bestFit="1" customWidth="1"/>
    <col min="12" max="12" width="8.140625" customWidth="1"/>
    <col min="14" max="14" width="9.140625" customWidth="1"/>
    <col min="16" max="16" width="15.85546875" bestFit="1" customWidth="1"/>
  </cols>
  <sheetData>
    <row r="1" spans="1:14" s="1" customFormat="1" ht="23.25" customHeight="1" x14ac:dyDescent="0.25">
      <c r="D1" s="159" t="s">
        <v>28</v>
      </c>
      <c r="E1" s="159"/>
      <c r="F1" s="159"/>
      <c r="G1" s="159"/>
      <c r="H1" s="159"/>
      <c r="I1" s="159"/>
      <c r="J1" s="159"/>
      <c r="K1" s="159"/>
      <c r="L1" s="614">
        <f>'Página Inicial'!F24</f>
        <v>2021</v>
      </c>
      <c r="M1" s="614"/>
      <c r="N1" s="6"/>
    </row>
    <row r="2" spans="1:14" s="1" customFormat="1" ht="17.25" customHeight="1" x14ac:dyDescent="0.25">
      <c r="D2" s="209" t="s">
        <v>25</v>
      </c>
      <c r="E2" s="209"/>
      <c r="F2" s="209"/>
      <c r="G2" s="209"/>
      <c r="H2" s="209"/>
      <c r="I2" s="209"/>
      <c r="J2" s="209"/>
      <c r="K2" s="209"/>
      <c r="L2" s="209" t="str">
        <f>'Página Inicial'!N2</f>
        <v>01 / DF</v>
      </c>
      <c r="M2" s="209"/>
    </row>
    <row r="3" spans="1:14" s="1" customFormat="1" ht="16.5" customHeight="1" x14ac:dyDescent="0.25"/>
    <row r="4" spans="1:14" ht="24.75" customHeight="1" x14ac:dyDescent="0.3">
      <c r="A4" s="415" t="s">
        <v>904</v>
      </c>
      <c r="B4" s="415"/>
      <c r="C4" s="415"/>
      <c r="D4" s="415"/>
      <c r="E4" s="415"/>
      <c r="F4" s="415"/>
      <c r="G4" s="415"/>
      <c r="H4" s="415"/>
      <c r="I4" s="415"/>
      <c r="J4" s="415"/>
      <c r="K4" s="415"/>
      <c r="L4" s="415"/>
      <c r="M4" s="415"/>
      <c r="N4" s="113"/>
    </row>
    <row r="5" spans="1:14" x14ac:dyDescent="0.25">
      <c r="A5" s="114"/>
      <c r="B5" s="114"/>
      <c r="C5" s="114"/>
      <c r="D5" s="114"/>
      <c r="E5" s="114"/>
      <c r="F5" s="114"/>
      <c r="G5" s="96"/>
      <c r="H5" s="114"/>
      <c r="I5" s="114"/>
      <c r="J5" s="114"/>
      <c r="K5" s="114"/>
      <c r="L5" s="114"/>
      <c r="M5" s="114"/>
      <c r="N5" s="114"/>
    </row>
    <row r="6" spans="1:14" ht="18.75" x14ac:dyDescent="0.25">
      <c r="A6" s="115"/>
      <c r="B6" s="115"/>
      <c r="C6" s="49"/>
      <c r="D6" s="49"/>
      <c r="E6" s="49"/>
      <c r="F6" s="49"/>
      <c r="G6" s="102"/>
      <c r="H6" s="115"/>
      <c r="I6" s="115"/>
      <c r="J6" s="49"/>
      <c r="K6" s="49"/>
      <c r="L6" s="49"/>
      <c r="M6" s="49"/>
      <c r="N6" s="103"/>
    </row>
    <row r="7" spans="1:14" x14ac:dyDescent="0.25">
      <c r="A7" s="41"/>
      <c r="B7" s="41"/>
      <c r="C7" s="116"/>
      <c r="D7" s="116"/>
      <c r="E7" s="116"/>
      <c r="F7" s="41"/>
      <c r="G7" s="99"/>
      <c r="H7" s="41"/>
      <c r="I7" s="41"/>
      <c r="J7" s="116"/>
      <c r="K7" s="116"/>
      <c r="L7" s="116"/>
      <c r="M7" s="116"/>
      <c r="N7" s="99"/>
    </row>
    <row r="8" spans="1:14" x14ac:dyDescent="0.25">
      <c r="A8" s="117"/>
      <c r="B8" s="98"/>
      <c r="C8" s="118"/>
      <c r="D8" s="118"/>
      <c r="E8" s="119"/>
      <c r="F8" s="119"/>
      <c r="G8" s="99"/>
      <c r="H8" s="98"/>
      <c r="I8" s="98"/>
      <c r="J8" s="119"/>
      <c r="K8" s="119"/>
      <c r="L8" s="119"/>
      <c r="M8" s="119"/>
      <c r="N8" s="99"/>
    </row>
    <row r="9" spans="1:14" x14ac:dyDescent="0.25">
      <c r="A9" s="117"/>
      <c r="B9" s="98"/>
      <c r="C9" s="118"/>
      <c r="D9" s="118"/>
      <c r="E9" s="119"/>
      <c r="F9" s="119"/>
      <c r="G9" s="99"/>
      <c r="H9" s="98"/>
      <c r="I9" s="98"/>
      <c r="J9" s="119"/>
      <c r="K9" s="119"/>
      <c r="L9" s="119"/>
      <c r="M9" s="119"/>
      <c r="N9" s="99"/>
    </row>
    <row r="10" spans="1:14" ht="21" customHeight="1" x14ac:dyDescent="0.25">
      <c r="A10" s="117"/>
      <c r="B10" s="626" t="s">
        <v>905</v>
      </c>
      <c r="C10" s="626"/>
      <c r="D10" s="626"/>
      <c r="E10" s="626"/>
      <c r="F10" s="626"/>
      <c r="G10" s="626"/>
      <c r="H10" s="626"/>
      <c r="I10" s="626"/>
      <c r="J10" s="626"/>
      <c r="K10" s="626"/>
      <c r="L10" s="626"/>
      <c r="M10" s="49"/>
      <c r="N10" s="99"/>
    </row>
    <row r="11" spans="1:14" ht="21.75" customHeight="1" x14ac:dyDescent="0.25">
      <c r="A11" s="120"/>
      <c r="B11" s="625" t="s">
        <v>974</v>
      </c>
      <c r="C11" s="625"/>
      <c r="D11" s="625"/>
      <c r="E11" s="625"/>
      <c r="F11" s="625"/>
      <c r="G11" s="625"/>
      <c r="H11" s="625"/>
      <c r="I11" s="625"/>
      <c r="J11" s="625"/>
      <c r="K11" s="627" t="s">
        <v>906</v>
      </c>
      <c r="L11" s="627"/>
      <c r="M11" s="139"/>
      <c r="N11" s="99"/>
    </row>
    <row r="12" spans="1:14" ht="21.75" customHeight="1" x14ac:dyDescent="0.25">
      <c r="A12" s="120"/>
      <c r="B12" s="624" t="s">
        <v>938</v>
      </c>
      <c r="C12" s="624"/>
      <c r="D12" s="624"/>
      <c r="E12" s="624"/>
      <c r="F12" s="624"/>
      <c r="G12" s="624"/>
      <c r="H12" s="624"/>
      <c r="I12" s="624"/>
      <c r="J12" s="624"/>
      <c r="K12" s="621"/>
      <c r="L12" s="621"/>
      <c r="M12" s="140"/>
      <c r="N12" s="99"/>
    </row>
    <row r="13" spans="1:14" ht="44.25" customHeight="1" x14ac:dyDescent="0.25">
      <c r="A13" s="120"/>
      <c r="B13" s="624" t="s">
        <v>929</v>
      </c>
      <c r="C13" s="624"/>
      <c r="D13" s="624"/>
      <c r="E13" s="624"/>
      <c r="F13" s="624"/>
      <c r="G13" s="624"/>
      <c r="H13" s="624"/>
      <c r="I13" s="624"/>
      <c r="J13" s="624"/>
      <c r="K13" s="621"/>
      <c r="L13" s="621"/>
      <c r="M13" s="140"/>
      <c r="N13" s="99"/>
    </row>
    <row r="14" spans="1:14" ht="20.100000000000001" customHeight="1" x14ac:dyDescent="0.25">
      <c r="A14" s="120"/>
      <c r="B14" s="624" t="s">
        <v>930</v>
      </c>
      <c r="C14" s="624"/>
      <c r="D14" s="624"/>
      <c r="E14" s="624"/>
      <c r="F14" s="624"/>
      <c r="G14" s="624"/>
      <c r="H14" s="624"/>
      <c r="I14" s="624"/>
      <c r="J14" s="624"/>
      <c r="K14" s="621" t="s">
        <v>910</v>
      </c>
      <c r="L14" s="621"/>
      <c r="M14" s="140"/>
      <c r="N14" s="100"/>
    </row>
    <row r="15" spans="1:14" ht="20.100000000000001" customHeight="1" x14ac:dyDescent="0.25">
      <c r="A15" s="120"/>
      <c r="B15" s="624" t="s">
        <v>931</v>
      </c>
      <c r="C15" s="624"/>
      <c r="D15" s="624"/>
      <c r="E15" s="624"/>
      <c r="F15" s="624"/>
      <c r="G15" s="624"/>
      <c r="H15" s="624"/>
      <c r="I15" s="624"/>
      <c r="J15" s="624"/>
      <c r="K15" s="621" t="s">
        <v>910</v>
      </c>
      <c r="L15" s="621"/>
      <c r="M15" s="140"/>
      <c r="N15" s="100"/>
    </row>
    <row r="16" spans="1:14" ht="33.75" customHeight="1" x14ac:dyDescent="0.25">
      <c r="A16" s="117"/>
      <c r="B16" s="624" t="s">
        <v>932</v>
      </c>
      <c r="C16" s="624"/>
      <c r="D16" s="624"/>
      <c r="E16" s="624"/>
      <c r="F16" s="624"/>
      <c r="G16" s="624"/>
      <c r="H16" s="624"/>
      <c r="I16" s="624"/>
      <c r="J16" s="624"/>
      <c r="K16" s="621"/>
      <c r="L16" s="621"/>
      <c r="M16" s="140"/>
      <c r="N16" s="99"/>
    </row>
    <row r="17" spans="1:14" ht="20.100000000000001" customHeight="1" x14ac:dyDescent="0.25">
      <c r="A17" s="117"/>
      <c r="B17" s="624" t="s">
        <v>933</v>
      </c>
      <c r="C17" s="624"/>
      <c r="D17" s="624"/>
      <c r="E17" s="624"/>
      <c r="F17" s="624"/>
      <c r="G17" s="624"/>
      <c r="H17" s="624"/>
      <c r="I17" s="624"/>
      <c r="J17" s="624"/>
      <c r="K17" s="621"/>
      <c r="L17" s="621"/>
      <c r="M17" s="140"/>
      <c r="N17" s="99"/>
    </row>
    <row r="18" spans="1:14" ht="31.5" customHeight="1" x14ac:dyDescent="0.25">
      <c r="A18" s="117"/>
      <c r="B18" s="624" t="s">
        <v>936</v>
      </c>
      <c r="C18" s="624"/>
      <c r="D18" s="624"/>
      <c r="E18" s="624"/>
      <c r="F18" s="624"/>
      <c r="G18" s="624"/>
      <c r="H18" s="624"/>
      <c r="I18" s="624"/>
      <c r="J18" s="624"/>
      <c r="K18" s="621"/>
      <c r="L18" s="621"/>
      <c r="M18" s="140"/>
      <c r="N18" s="99"/>
    </row>
    <row r="19" spans="1:14" ht="20.100000000000001" customHeight="1" x14ac:dyDescent="0.35">
      <c r="A19" s="41"/>
      <c r="B19" s="624" t="s">
        <v>934</v>
      </c>
      <c r="C19" s="624"/>
      <c r="D19" s="624"/>
      <c r="E19" s="624"/>
      <c r="F19" s="624"/>
      <c r="G19" s="624"/>
      <c r="H19" s="624"/>
      <c r="I19" s="624"/>
      <c r="J19" s="624"/>
      <c r="K19" s="621"/>
      <c r="L19" s="621"/>
      <c r="M19" s="140"/>
      <c r="N19" s="99"/>
    </row>
    <row r="20" spans="1:14" ht="31.5" customHeight="1" x14ac:dyDescent="0.25">
      <c r="A20" s="98"/>
      <c r="B20" s="624" t="s">
        <v>937</v>
      </c>
      <c r="C20" s="624"/>
      <c r="D20" s="624"/>
      <c r="E20" s="624"/>
      <c r="F20" s="624"/>
      <c r="G20" s="624"/>
      <c r="H20" s="624"/>
      <c r="I20" s="624"/>
      <c r="J20" s="624"/>
      <c r="K20" s="621"/>
      <c r="L20" s="621"/>
      <c r="M20" s="140"/>
      <c r="N20" s="99"/>
    </row>
    <row r="21" spans="1:14" ht="30.75" customHeight="1" x14ac:dyDescent="0.25">
      <c r="A21" s="98"/>
      <c r="B21" s="624" t="s">
        <v>935</v>
      </c>
      <c r="C21" s="624"/>
      <c r="D21" s="624"/>
      <c r="E21" s="624"/>
      <c r="F21" s="624"/>
      <c r="G21" s="624"/>
      <c r="H21" s="624"/>
      <c r="I21" s="624"/>
      <c r="J21" s="624"/>
      <c r="K21" s="621"/>
      <c r="L21" s="621"/>
      <c r="M21" s="140"/>
      <c r="N21" s="99"/>
    </row>
    <row r="22" spans="1:14" ht="20.100000000000001" customHeight="1" x14ac:dyDescent="0.25">
      <c r="A22" s="98"/>
      <c r="B22" s="622"/>
      <c r="C22" s="622"/>
      <c r="D22" s="622"/>
      <c r="E22" s="622"/>
      <c r="F22" s="622"/>
      <c r="G22" s="622"/>
      <c r="H22" s="622"/>
      <c r="I22" s="622"/>
      <c r="J22" s="622"/>
      <c r="K22" s="623"/>
      <c r="L22" s="623"/>
      <c r="M22" s="623"/>
      <c r="N22" s="99"/>
    </row>
    <row r="23" spans="1:14" ht="20.100000000000001" customHeight="1" x14ac:dyDescent="0.25">
      <c r="A23" s="98"/>
      <c r="B23" s="622"/>
      <c r="C23" s="622"/>
      <c r="D23" s="622"/>
      <c r="E23" s="622"/>
      <c r="F23" s="622"/>
      <c r="G23" s="622"/>
      <c r="H23" s="622"/>
      <c r="I23" s="622"/>
      <c r="J23" s="622"/>
      <c r="K23" s="623"/>
      <c r="L23" s="623"/>
      <c r="M23" s="623"/>
      <c r="N23" s="99"/>
    </row>
    <row r="24" spans="1:14" ht="20.100000000000001" customHeight="1" x14ac:dyDescent="0.25">
      <c r="A24" s="98"/>
      <c r="B24" s="622"/>
      <c r="C24" s="622"/>
      <c r="D24" s="622"/>
      <c r="E24" s="622"/>
      <c r="F24" s="622"/>
      <c r="G24" s="622"/>
      <c r="H24" s="622"/>
      <c r="I24" s="622"/>
      <c r="J24" s="622"/>
      <c r="K24" s="623"/>
      <c r="L24" s="623"/>
      <c r="M24" s="623"/>
      <c r="N24" s="99"/>
    </row>
    <row r="25" spans="1:14" x14ac:dyDescent="0.25">
      <c r="A25" s="41"/>
      <c r="B25" s="41"/>
      <c r="C25" s="121"/>
      <c r="D25" s="121"/>
      <c r="E25" s="116"/>
      <c r="F25" s="116"/>
      <c r="G25" s="99"/>
      <c r="H25" s="41"/>
      <c r="I25" s="41"/>
      <c r="J25" s="116"/>
      <c r="K25" s="116"/>
      <c r="L25" s="116"/>
      <c r="M25" s="116"/>
      <c r="N25" s="99"/>
    </row>
    <row r="26" spans="1:14" x14ac:dyDescent="0.25">
      <c r="A26" s="42"/>
      <c r="B26" s="42"/>
      <c r="C26" s="42"/>
      <c r="D26" s="42"/>
      <c r="E26" s="42"/>
      <c r="F26" s="42"/>
      <c r="G26" s="42"/>
      <c r="H26" s="42"/>
      <c r="I26" s="42"/>
      <c r="J26" s="42"/>
      <c r="K26" s="42"/>
      <c r="L26" s="42"/>
      <c r="M26" s="42"/>
      <c r="N26" s="42"/>
    </row>
    <row r="27" spans="1:14" x14ac:dyDescent="0.25">
      <c r="A27" s="42"/>
      <c r="B27" s="42"/>
      <c r="C27" s="42"/>
      <c r="D27" s="42"/>
      <c r="E27" s="42"/>
      <c r="F27" s="42"/>
      <c r="G27" s="42"/>
      <c r="H27" s="42"/>
      <c r="I27" s="42"/>
      <c r="J27" s="42"/>
      <c r="K27" s="42"/>
      <c r="L27" s="42"/>
      <c r="M27" s="42"/>
      <c r="N27" s="42"/>
    </row>
    <row r="28" spans="1:14" x14ac:dyDescent="0.25">
      <c r="A28" s="42"/>
      <c r="B28" s="42"/>
      <c r="C28" s="42"/>
      <c r="D28" s="42"/>
      <c r="E28" s="42"/>
      <c r="F28" s="42"/>
      <c r="G28" s="42"/>
      <c r="H28" s="42"/>
      <c r="I28" s="42"/>
      <c r="J28" s="42"/>
      <c r="K28" s="42"/>
      <c r="L28" s="42"/>
      <c r="M28" s="42"/>
      <c r="N28" s="42"/>
    </row>
    <row r="29" spans="1:14" x14ac:dyDescent="0.25">
      <c r="A29" s="42"/>
      <c r="B29" s="42"/>
      <c r="C29" s="42"/>
      <c r="D29" s="42"/>
      <c r="E29" s="42"/>
      <c r="F29" s="42"/>
      <c r="G29" s="42"/>
      <c r="H29" s="42"/>
      <c r="I29" s="42"/>
      <c r="J29" s="42"/>
      <c r="K29" s="42"/>
      <c r="L29" s="42"/>
      <c r="M29" s="42"/>
      <c r="N29" s="42"/>
    </row>
    <row r="30" spans="1:14" x14ac:dyDescent="0.25">
      <c r="A30" s="42"/>
      <c r="B30" s="42"/>
      <c r="C30" s="42"/>
      <c r="D30" s="42"/>
      <c r="E30" s="42"/>
      <c r="F30" s="42"/>
      <c r="G30" s="42"/>
      <c r="H30" s="42"/>
      <c r="I30" s="42"/>
      <c r="J30" s="42"/>
      <c r="K30" s="42"/>
      <c r="L30" s="42"/>
      <c r="M30" s="42"/>
      <c r="N30" s="42"/>
    </row>
    <row r="31" spans="1:14" ht="15.75" x14ac:dyDescent="0.25">
      <c r="A31" s="123"/>
      <c r="B31" s="123"/>
      <c r="C31" s="123"/>
      <c r="D31" s="123"/>
      <c r="E31" s="123"/>
      <c r="F31" s="42"/>
      <c r="G31" s="42"/>
      <c r="H31" s="123"/>
      <c r="I31" s="123"/>
      <c r="J31" s="123"/>
      <c r="K31" s="123"/>
      <c r="L31" s="123"/>
      <c r="M31" s="42"/>
      <c r="N31" s="42"/>
    </row>
    <row r="32" spans="1:14" ht="15.75" x14ac:dyDescent="0.25">
      <c r="A32" s="123"/>
      <c r="B32" s="123"/>
      <c r="C32" s="123"/>
      <c r="D32" s="123"/>
      <c r="E32" s="95"/>
      <c r="F32" s="42"/>
      <c r="G32" s="42"/>
      <c r="H32" s="123"/>
      <c r="I32" s="123"/>
      <c r="J32" s="123"/>
      <c r="K32" s="123"/>
      <c r="L32" s="95"/>
      <c r="M32" s="42"/>
      <c r="N32" s="42"/>
    </row>
    <row r="33" spans="1:14" x14ac:dyDescent="0.25">
      <c r="A33" s="41"/>
      <c r="B33" s="41"/>
      <c r="C33" s="116"/>
      <c r="D33" s="41"/>
      <c r="E33" s="104"/>
      <c r="F33" s="42"/>
      <c r="G33" s="42"/>
      <c r="H33" s="41"/>
      <c r="I33" s="41"/>
      <c r="J33" s="116"/>
      <c r="K33" s="41"/>
      <c r="L33" s="104"/>
      <c r="M33" s="105"/>
      <c r="N33" s="105"/>
    </row>
    <row r="34" spans="1:14" x14ac:dyDescent="0.25">
      <c r="A34" s="101"/>
      <c r="B34" s="101"/>
      <c r="C34" s="122"/>
      <c r="D34" s="101"/>
      <c r="E34" s="106"/>
      <c r="F34" s="42"/>
      <c r="G34" s="42"/>
      <c r="H34" s="101"/>
      <c r="I34" s="101"/>
      <c r="J34" s="122"/>
      <c r="K34" s="101"/>
      <c r="L34" s="106"/>
      <c r="M34" s="105"/>
      <c r="N34" s="105"/>
    </row>
    <row r="35" spans="1:14" x14ac:dyDescent="0.25">
      <c r="A35" s="41"/>
      <c r="B35" s="41"/>
      <c r="C35" s="116"/>
      <c r="D35" s="41"/>
      <c r="E35" s="104"/>
      <c r="F35" s="42"/>
      <c r="G35" s="42"/>
      <c r="H35" s="41"/>
      <c r="I35" s="41"/>
      <c r="J35" s="116"/>
      <c r="K35" s="41"/>
      <c r="L35" s="104"/>
      <c r="M35" s="105"/>
      <c r="N35" s="105"/>
    </row>
    <row r="36" spans="1:14" x14ac:dyDescent="0.25">
      <c r="A36" s="101"/>
      <c r="B36" s="101"/>
      <c r="C36" s="122"/>
      <c r="D36" s="101"/>
      <c r="E36" s="106"/>
      <c r="F36" s="42"/>
      <c r="G36" s="42"/>
      <c r="H36" s="101"/>
      <c r="I36" s="101"/>
      <c r="J36" s="122"/>
      <c r="K36" s="101"/>
      <c r="L36" s="106"/>
      <c r="M36" s="105"/>
      <c r="N36" s="105"/>
    </row>
    <row r="37" spans="1:14" x14ac:dyDescent="0.25">
      <c r="A37" s="41"/>
      <c r="B37" s="41"/>
      <c r="C37" s="116"/>
      <c r="D37" s="41"/>
      <c r="E37" s="107"/>
      <c r="F37" s="42"/>
      <c r="G37" s="42"/>
      <c r="H37" s="41"/>
      <c r="I37" s="41"/>
      <c r="J37" s="116"/>
      <c r="K37" s="41"/>
      <c r="L37" s="107"/>
      <c r="M37" s="42"/>
      <c r="N37" s="42"/>
    </row>
    <row r="38" spans="1:14" x14ac:dyDescent="0.25">
      <c r="A38" s="101"/>
      <c r="B38" s="101"/>
      <c r="C38" s="122"/>
      <c r="D38" s="101"/>
      <c r="E38" s="108"/>
      <c r="F38" s="42"/>
      <c r="G38" s="42"/>
      <c r="H38" s="101"/>
      <c r="I38" s="101"/>
      <c r="J38" s="122"/>
      <c r="K38" s="101"/>
      <c r="L38" s="108"/>
      <c r="M38" s="42"/>
      <c r="N38" s="42"/>
    </row>
    <row r="39" spans="1:14" x14ac:dyDescent="0.25">
      <c r="A39" s="101"/>
      <c r="B39" s="101"/>
      <c r="C39" s="122"/>
      <c r="D39" s="101"/>
      <c r="E39" s="108"/>
      <c r="F39" s="42"/>
      <c r="G39" s="42"/>
      <c r="H39" s="101"/>
      <c r="I39" s="101"/>
      <c r="J39" s="122"/>
      <c r="K39" s="101"/>
      <c r="L39" s="108"/>
      <c r="M39" s="42"/>
      <c r="N39" s="42"/>
    </row>
    <row r="40" spans="1:14" x14ac:dyDescent="0.25">
      <c r="A40" s="109"/>
      <c r="B40" s="109"/>
      <c r="C40" s="110"/>
      <c r="D40" s="94"/>
      <c r="E40" s="42"/>
      <c r="F40" s="42"/>
      <c r="G40" s="42"/>
      <c r="H40" s="109"/>
      <c r="I40" s="109"/>
      <c r="J40" s="110"/>
      <c r="K40" s="94"/>
      <c r="L40" s="108"/>
      <c r="M40" s="42"/>
      <c r="N40" s="42"/>
    </row>
    <row r="41" spans="1:14" x14ac:dyDescent="0.25">
      <c r="A41" s="109"/>
      <c r="B41" s="109"/>
      <c r="C41" s="110"/>
      <c r="D41" s="94"/>
      <c r="E41" s="42"/>
      <c r="F41" s="42"/>
      <c r="G41" s="42"/>
      <c r="H41" s="109"/>
      <c r="I41" s="109"/>
      <c r="J41" s="110"/>
      <c r="K41" s="94"/>
      <c r="L41" s="108"/>
      <c r="M41" s="42"/>
      <c r="N41" s="42"/>
    </row>
    <row r="42" spans="1:14" x14ac:dyDescent="0.25">
      <c r="A42" s="109"/>
      <c r="B42" s="109"/>
      <c r="C42" s="110"/>
      <c r="D42" s="94"/>
      <c r="E42" s="42"/>
      <c r="F42" s="42"/>
      <c r="G42" s="42"/>
      <c r="H42" s="109"/>
      <c r="I42" s="109"/>
      <c r="J42" s="110"/>
      <c r="K42" s="94"/>
      <c r="L42" s="108"/>
      <c r="M42" s="42"/>
      <c r="N42" s="42"/>
    </row>
    <row r="43" spans="1:14" x14ac:dyDescent="0.25">
      <c r="A43" s="109"/>
      <c r="B43" s="109"/>
      <c r="C43" s="110"/>
      <c r="D43" s="94"/>
      <c r="E43" s="42"/>
      <c r="F43" s="42"/>
      <c r="G43" s="42"/>
      <c r="H43" s="109"/>
      <c r="I43" s="109"/>
      <c r="J43" s="110"/>
      <c r="K43" s="94"/>
      <c r="L43" s="108"/>
      <c r="M43" s="42"/>
      <c r="N43" s="42"/>
    </row>
    <row r="44" spans="1:14" x14ac:dyDescent="0.25">
      <c r="A44" s="109"/>
      <c r="B44" s="109"/>
      <c r="C44" s="110"/>
      <c r="D44" s="94"/>
      <c r="E44" s="42"/>
      <c r="F44" s="42"/>
      <c r="G44" s="42"/>
      <c r="H44" s="109"/>
      <c r="I44" s="109"/>
      <c r="J44" s="110"/>
      <c r="K44" s="94"/>
      <c r="L44" s="108"/>
      <c r="M44" s="42"/>
      <c r="N44" s="42"/>
    </row>
    <row r="45" spans="1:14" x14ac:dyDescent="0.25">
      <c r="A45" s="109"/>
      <c r="B45" s="109"/>
      <c r="C45" s="110"/>
      <c r="D45" s="94"/>
      <c r="E45" s="42"/>
      <c r="F45" s="42"/>
      <c r="G45" s="42"/>
      <c r="H45" s="109"/>
      <c r="I45" s="109"/>
      <c r="J45" s="110"/>
      <c r="K45" s="94"/>
      <c r="L45" s="108"/>
      <c r="M45" s="42"/>
      <c r="N45" s="42"/>
    </row>
    <row r="46" spans="1:14" x14ac:dyDescent="0.25">
      <c r="A46" s="109"/>
      <c r="B46" s="109"/>
      <c r="C46" s="110"/>
      <c r="D46" s="94"/>
      <c r="E46" s="42"/>
      <c r="F46" s="42"/>
      <c r="G46" s="42"/>
      <c r="H46" s="109"/>
      <c r="I46" s="109"/>
      <c r="J46" s="110"/>
      <c r="K46" s="94"/>
      <c r="L46" s="108"/>
      <c r="M46" s="42"/>
      <c r="N46" s="42"/>
    </row>
    <row r="47" spans="1:14" x14ac:dyDescent="0.25">
      <c r="A47" s="101"/>
      <c r="B47" s="101"/>
      <c r="C47" s="101"/>
      <c r="D47" s="101"/>
      <c r="E47" s="42"/>
      <c r="F47" s="42"/>
      <c r="G47" s="42"/>
      <c r="H47" s="101"/>
      <c r="I47" s="101"/>
      <c r="J47" s="101"/>
      <c r="K47" s="101"/>
      <c r="L47" s="108"/>
      <c r="M47" s="42"/>
      <c r="N47" s="42"/>
    </row>
    <row r="48" spans="1:14" x14ac:dyDescent="0.25">
      <c r="A48" s="101"/>
      <c r="B48" s="101"/>
      <c r="C48" s="101"/>
      <c r="D48" s="101"/>
      <c r="E48" s="42"/>
      <c r="F48" s="42"/>
      <c r="G48" s="42"/>
      <c r="H48" s="101"/>
      <c r="I48" s="101"/>
      <c r="J48" s="101"/>
      <c r="K48" s="101"/>
      <c r="L48" s="108"/>
      <c r="M48" s="42"/>
      <c r="N48" s="42"/>
    </row>
    <row r="49" spans="1:14" ht="15.75" x14ac:dyDescent="0.25">
      <c r="A49" s="123"/>
      <c r="B49" s="123"/>
      <c r="C49" s="123"/>
      <c r="D49" s="123"/>
      <c r="E49" s="123"/>
      <c r="F49" s="123"/>
      <c r="G49" s="123"/>
      <c r="H49" s="123"/>
      <c r="I49" s="123"/>
      <c r="J49" s="123"/>
      <c r="K49" s="123"/>
      <c r="L49" s="123"/>
      <c r="M49" s="123"/>
      <c r="N49" s="123"/>
    </row>
    <row r="50" spans="1:14" x14ac:dyDescent="0.25">
      <c r="A50" s="41"/>
      <c r="B50" s="41"/>
      <c r="C50" s="41"/>
      <c r="D50" s="41"/>
      <c r="E50" s="41"/>
      <c r="F50" s="41"/>
      <c r="G50" s="41"/>
      <c r="H50" s="41"/>
      <c r="I50" s="41"/>
      <c r="J50" s="41"/>
      <c r="K50" s="41"/>
      <c r="L50" s="41"/>
      <c r="M50" s="41"/>
      <c r="N50" s="41"/>
    </row>
    <row r="51" spans="1:14" x14ac:dyDescent="0.25">
      <c r="A51" s="124"/>
      <c r="B51" s="124"/>
      <c r="C51" s="124"/>
      <c r="D51" s="124"/>
      <c r="E51" s="124"/>
      <c r="F51" s="124"/>
      <c r="G51" s="124"/>
      <c r="H51" s="124"/>
      <c r="I51" s="124"/>
      <c r="J51" s="124"/>
      <c r="K51" s="124"/>
      <c r="L51" s="124"/>
      <c r="M51" s="124"/>
      <c r="N51" s="124"/>
    </row>
    <row r="52" spans="1:14" x14ac:dyDescent="0.25">
      <c r="A52" s="124"/>
      <c r="B52" s="124"/>
      <c r="C52" s="124"/>
      <c r="D52" s="124"/>
      <c r="E52" s="124"/>
      <c r="F52" s="124"/>
      <c r="G52" s="124"/>
      <c r="H52" s="124"/>
      <c r="I52" s="124"/>
      <c r="J52" s="124"/>
      <c r="K52" s="124"/>
      <c r="L52" s="125"/>
      <c r="M52" s="124"/>
      <c r="N52" s="124"/>
    </row>
    <row r="53" spans="1:14" x14ac:dyDescent="0.25">
      <c r="A53" s="101"/>
      <c r="B53" s="101"/>
      <c r="C53" s="126"/>
      <c r="D53" s="126"/>
      <c r="E53" s="126"/>
      <c r="F53" s="126"/>
      <c r="G53" s="126"/>
      <c r="H53" s="126"/>
      <c r="I53" s="126"/>
      <c r="J53" s="126"/>
      <c r="K53" s="126"/>
      <c r="L53" s="127"/>
      <c r="M53" s="127"/>
      <c r="N53" s="127"/>
    </row>
    <row r="54" spans="1:14" x14ac:dyDescent="0.25">
      <c r="A54" s="128"/>
      <c r="B54" s="128"/>
      <c r="C54" s="128"/>
      <c r="D54" s="128"/>
      <c r="E54" s="128"/>
      <c r="F54" s="128"/>
      <c r="G54" s="128"/>
      <c r="H54" s="128"/>
      <c r="I54" s="128"/>
      <c r="J54" s="128"/>
      <c r="K54" s="128"/>
      <c r="L54" s="129"/>
      <c r="M54" s="129"/>
      <c r="N54" s="129"/>
    </row>
    <row r="55" spans="1:14" x14ac:dyDescent="0.25">
      <c r="A55" s="130"/>
      <c r="B55" s="130"/>
      <c r="C55" s="130"/>
      <c r="D55" s="130"/>
      <c r="E55" s="130"/>
      <c r="F55" s="130"/>
      <c r="G55" s="130"/>
      <c r="H55" s="130"/>
      <c r="I55" s="130"/>
      <c r="J55" s="130"/>
      <c r="K55" s="130"/>
      <c r="L55" s="131"/>
      <c r="M55" s="131"/>
      <c r="N55" s="131"/>
    </row>
    <row r="56" spans="1:14" x14ac:dyDescent="0.25">
      <c r="A56" s="130"/>
      <c r="B56" s="130"/>
      <c r="C56" s="130"/>
      <c r="D56" s="130"/>
      <c r="E56" s="130"/>
      <c r="F56" s="130"/>
      <c r="G56" s="130"/>
      <c r="H56" s="130"/>
      <c r="I56" s="130"/>
      <c r="J56" s="130"/>
      <c r="K56" s="130"/>
      <c r="L56" s="131"/>
      <c r="M56" s="131"/>
      <c r="N56" s="131"/>
    </row>
    <row r="57" spans="1:14" x14ac:dyDescent="0.25">
      <c r="A57" s="130"/>
      <c r="B57" s="130"/>
      <c r="C57" s="130"/>
      <c r="D57" s="130"/>
      <c r="E57" s="130"/>
      <c r="F57" s="130"/>
      <c r="G57" s="130"/>
      <c r="H57" s="130"/>
      <c r="I57" s="130"/>
      <c r="J57" s="130"/>
      <c r="K57" s="130"/>
      <c r="L57" s="131"/>
      <c r="M57" s="131"/>
      <c r="N57" s="131"/>
    </row>
    <row r="58" spans="1:14" x14ac:dyDescent="0.25">
      <c r="A58" s="130"/>
      <c r="B58" s="130"/>
      <c r="C58" s="130"/>
      <c r="D58" s="130"/>
      <c r="E58" s="130"/>
      <c r="F58" s="130"/>
      <c r="G58" s="130"/>
      <c r="H58" s="130"/>
      <c r="I58" s="130"/>
      <c r="J58" s="130"/>
      <c r="K58" s="130"/>
      <c r="L58" s="131"/>
      <c r="M58" s="131"/>
      <c r="N58" s="131"/>
    </row>
    <row r="59" spans="1:14" x14ac:dyDescent="0.25">
      <c r="A59" s="130"/>
      <c r="B59" s="130"/>
      <c r="C59" s="130"/>
      <c r="D59" s="130"/>
      <c r="E59" s="130"/>
      <c r="F59" s="130"/>
      <c r="G59" s="130"/>
      <c r="H59" s="130"/>
      <c r="I59" s="130"/>
      <c r="J59" s="130"/>
      <c r="K59" s="130"/>
      <c r="L59" s="131"/>
      <c r="M59" s="131"/>
      <c r="N59" s="131"/>
    </row>
    <row r="60" spans="1:14" x14ac:dyDescent="0.25">
      <c r="A60" s="130"/>
      <c r="B60" s="130"/>
      <c r="C60" s="130"/>
      <c r="D60" s="130"/>
      <c r="E60" s="130"/>
      <c r="F60" s="130"/>
      <c r="G60" s="130"/>
      <c r="H60" s="130"/>
      <c r="I60" s="130"/>
      <c r="J60" s="130"/>
      <c r="K60" s="130"/>
      <c r="L60" s="131"/>
      <c r="M60" s="131"/>
      <c r="N60" s="131"/>
    </row>
    <row r="61" spans="1:14" x14ac:dyDescent="0.25">
      <c r="A61" s="130"/>
      <c r="B61" s="130"/>
      <c r="C61" s="130"/>
      <c r="D61" s="130"/>
      <c r="E61" s="130"/>
      <c r="F61" s="130"/>
      <c r="G61" s="130"/>
      <c r="H61" s="130"/>
      <c r="I61" s="130"/>
      <c r="J61" s="130"/>
      <c r="K61" s="130"/>
      <c r="L61" s="131"/>
      <c r="M61" s="131"/>
      <c r="N61" s="131"/>
    </row>
    <row r="62" spans="1:14" x14ac:dyDescent="0.25">
      <c r="A62" s="130"/>
      <c r="B62" s="130"/>
      <c r="C62" s="130"/>
      <c r="D62" s="130"/>
      <c r="E62" s="130"/>
      <c r="F62" s="130"/>
      <c r="G62" s="130"/>
      <c r="H62" s="130"/>
      <c r="I62" s="130"/>
      <c r="J62" s="130"/>
      <c r="K62" s="130"/>
      <c r="L62" s="131"/>
      <c r="M62" s="131"/>
      <c r="N62" s="131"/>
    </row>
    <row r="63" spans="1:14" x14ac:dyDescent="0.25">
      <c r="A63" s="130"/>
      <c r="B63" s="130"/>
      <c r="C63" s="130"/>
      <c r="D63" s="130"/>
      <c r="E63" s="130"/>
      <c r="F63" s="130"/>
      <c r="G63" s="130"/>
      <c r="H63" s="130"/>
      <c r="I63" s="130"/>
      <c r="J63" s="130"/>
      <c r="K63" s="130"/>
      <c r="L63" s="131"/>
      <c r="M63" s="131"/>
      <c r="N63" s="131"/>
    </row>
    <row r="64" spans="1:14" x14ac:dyDescent="0.25">
      <c r="A64" s="130"/>
      <c r="B64" s="130"/>
      <c r="C64" s="130"/>
      <c r="D64" s="130"/>
      <c r="E64" s="130"/>
      <c r="F64" s="130"/>
      <c r="G64" s="130"/>
      <c r="H64" s="130"/>
      <c r="I64" s="130"/>
      <c r="J64" s="130"/>
      <c r="K64" s="130"/>
      <c r="L64" s="131"/>
      <c r="M64" s="131"/>
      <c r="N64" s="131"/>
    </row>
    <row r="65" spans="1:16" x14ac:dyDescent="0.25">
      <c r="A65" s="130"/>
      <c r="B65" s="130"/>
      <c r="C65" s="130"/>
      <c r="D65" s="130"/>
      <c r="E65" s="130"/>
      <c r="F65" s="130"/>
      <c r="G65" s="130"/>
      <c r="H65" s="130"/>
      <c r="I65" s="130"/>
      <c r="J65" s="130"/>
      <c r="K65" s="130"/>
      <c r="L65" s="131"/>
      <c r="M65" s="131"/>
      <c r="N65" s="131"/>
    </row>
    <row r="66" spans="1:16" x14ac:dyDescent="0.25">
      <c r="A66" s="130"/>
      <c r="B66" s="130"/>
      <c r="C66" s="130"/>
      <c r="D66" s="130"/>
      <c r="E66" s="130"/>
      <c r="F66" s="130"/>
      <c r="G66" s="130"/>
      <c r="H66" s="130"/>
      <c r="I66" s="130"/>
      <c r="J66" s="130"/>
      <c r="K66" s="130"/>
      <c r="L66" s="131"/>
      <c r="M66" s="131"/>
      <c r="N66" s="131"/>
    </row>
    <row r="67" spans="1:16" x14ac:dyDescent="0.25">
      <c r="A67" s="130"/>
      <c r="B67" s="130"/>
      <c r="C67" s="130"/>
      <c r="D67" s="130"/>
      <c r="E67" s="130"/>
      <c r="F67" s="130"/>
      <c r="G67" s="130"/>
      <c r="H67" s="130"/>
      <c r="I67" s="130"/>
      <c r="J67" s="130"/>
      <c r="K67" s="130"/>
      <c r="L67" s="131"/>
      <c r="M67" s="131"/>
      <c r="N67" s="131"/>
    </row>
    <row r="68" spans="1:16" ht="15.75" x14ac:dyDescent="0.25">
      <c r="A68" s="132"/>
      <c r="B68" s="132"/>
      <c r="C68" s="132"/>
      <c r="D68" s="132"/>
      <c r="E68" s="132"/>
      <c r="F68" s="132"/>
      <c r="G68" s="132"/>
      <c r="H68" s="132"/>
      <c r="I68" s="132"/>
      <c r="J68" s="132"/>
      <c r="K68" s="132"/>
      <c r="L68" s="133"/>
      <c r="M68" s="132"/>
      <c r="N68" s="132"/>
      <c r="P68" s="38"/>
    </row>
    <row r="69" spans="1:16" ht="15.75" x14ac:dyDescent="0.25">
      <c r="A69" s="132"/>
      <c r="B69" s="132"/>
      <c r="C69" s="132"/>
      <c r="D69" s="132"/>
      <c r="E69" s="132"/>
      <c r="F69" s="132"/>
      <c r="G69" s="132"/>
      <c r="H69" s="132"/>
      <c r="I69" s="132"/>
      <c r="J69" s="132"/>
      <c r="K69" s="111"/>
      <c r="L69" s="133"/>
      <c r="M69" s="132"/>
      <c r="N69" s="132"/>
    </row>
    <row r="70" spans="1:16" ht="15.75" x14ac:dyDescent="0.25">
      <c r="A70" s="132"/>
      <c r="B70" s="132"/>
      <c r="C70" s="132"/>
      <c r="D70" s="132"/>
      <c r="E70" s="132"/>
      <c r="F70" s="132"/>
      <c r="G70" s="132"/>
      <c r="H70" s="132"/>
      <c r="I70" s="132"/>
      <c r="J70" s="132"/>
      <c r="K70" s="111"/>
      <c r="L70" s="133"/>
      <c r="M70" s="132"/>
      <c r="N70" s="132"/>
    </row>
    <row r="71" spans="1:16" ht="18.75" x14ac:dyDescent="0.3">
      <c r="A71" s="113"/>
      <c r="B71" s="113"/>
      <c r="C71" s="113"/>
      <c r="D71" s="113"/>
      <c r="E71" s="113"/>
      <c r="F71" s="113"/>
      <c r="G71" s="113"/>
      <c r="H71" s="113"/>
      <c r="I71" s="113"/>
      <c r="J71" s="113"/>
      <c r="K71" s="112"/>
      <c r="L71" s="134"/>
      <c r="M71" s="113"/>
      <c r="N71" s="113"/>
    </row>
    <row r="72" spans="1:16" x14ac:dyDescent="0.25">
      <c r="A72" s="101"/>
      <c r="B72" s="101"/>
      <c r="C72" s="101"/>
      <c r="D72" s="101"/>
      <c r="E72" s="101"/>
      <c r="F72" s="101"/>
      <c r="G72" s="101"/>
      <c r="H72" s="101"/>
      <c r="I72" s="101"/>
      <c r="J72" s="101"/>
      <c r="K72" s="101"/>
      <c r="L72" s="101"/>
      <c r="M72" s="101"/>
      <c r="N72" s="101"/>
    </row>
    <row r="73" spans="1:16" ht="18.75" x14ac:dyDescent="0.3">
      <c r="A73" s="135"/>
      <c r="B73" s="135"/>
      <c r="C73" s="135"/>
      <c r="D73" s="135"/>
      <c r="E73" s="135"/>
      <c r="F73" s="135"/>
      <c r="G73" s="135"/>
      <c r="H73" s="135"/>
      <c r="I73" s="135"/>
      <c r="J73" s="135"/>
      <c r="K73" s="135"/>
      <c r="L73" s="135"/>
      <c r="M73" s="135"/>
      <c r="N73" s="135"/>
    </row>
    <row r="74" spans="1:16" ht="15.75" x14ac:dyDescent="0.25">
      <c r="A74" s="30"/>
      <c r="B74" s="30"/>
      <c r="C74" s="30"/>
      <c r="D74" s="30"/>
      <c r="E74" s="30"/>
      <c r="F74" s="30"/>
      <c r="G74" s="30"/>
      <c r="H74" s="30"/>
      <c r="I74" s="30"/>
      <c r="J74" s="30"/>
      <c r="K74" s="30"/>
      <c r="L74" s="136"/>
      <c r="M74" s="30"/>
      <c r="N74" s="30"/>
    </row>
    <row r="75" spans="1:16" ht="15.75" x14ac:dyDescent="0.25">
      <c r="A75" s="30"/>
      <c r="B75" s="30"/>
      <c r="C75" s="30"/>
      <c r="D75" s="30"/>
      <c r="E75" s="30"/>
      <c r="F75" s="30"/>
      <c r="G75" s="30"/>
      <c r="H75" s="30"/>
      <c r="I75" s="30"/>
      <c r="J75" s="30"/>
      <c r="K75" s="30"/>
      <c r="L75" s="136"/>
      <c r="M75" s="30"/>
      <c r="N75" s="30"/>
    </row>
    <row r="76" spans="1:16" ht="15.75" x14ac:dyDescent="0.25">
      <c r="A76" s="30"/>
      <c r="B76" s="30"/>
      <c r="C76" s="30"/>
      <c r="D76" s="30"/>
      <c r="E76" s="30"/>
      <c r="F76" s="30"/>
      <c r="G76" s="30"/>
      <c r="H76" s="30"/>
      <c r="I76" s="30"/>
      <c r="J76" s="30"/>
      <c r="K76" s="30"/>
      <c r="L76" s="136"/>
      <c r="M76" s="30"/>
      <c r="N76" s="30"/>
    </row>
    <row r="77" spans="1:16" ht="18.75" x14ac:dyDescent="0.3">
      <c r="A77" s="113"/>
      <c r="B77" s="113"/>
      <c r="C77" s="113"/>
      <c r="D77" s="113"/>
      <c r="E77" s="113"/>
      <c r="F77" s="113"/>
      <c r="G77" s="113"/>
      <c r="H77" s="113"/>
      <c r="I77" s="113"/>
      <c r="J77" s="113"/>
      <c r="K77" s="113"/>
      <c r="L77" s="134"/>
      <c r="M77" s="113"/>
      <c r="N77" s="113"/>
    </row>
    <row r="78" spans="1:16" x14ac:dyDescent="0.25">
      <c r="A78" s="42"/>
      <c r="B78" s="42"/>
      <c r="C78" s="42"/>
      <c r="D78" s="42"/>
      <c r="E78" s="42"/>
      <c r="F78" s="42"/>
      <c r="G78" s="42"/>
      <c r="H78" s="42"/>
      <c r="I78" s="42"/>
      <c r="J78" s="42"/>
      <c r="K78" s="42"/>
      <c r="L78" s="42"/>
      <c r="M78" s="42"/>
      <c r="N78" s="42"/>
    </row>
    <row r="79" spans="1:16" x14ac:dyDescent="0.25">
      <c r="A79" s="42"/>
      <c r="B79" s="42"/>
      <c r="C79" s="42"/>
      <c r="D79" s="42"/>
      <c r="E79" s="42"/>
      <c r="F79" s="42"/>
      <c r="G79" s="42"/>
      <c r="H79" s="42"/>
      <c r="I79" s="42"/>
      <c r="J79" s="42"/>
      <c r="K79" s="42"/>
      <c r="L79" s="42"/>
      <c r="M79" s="42"/>
      <c r="N79" s="42"/>
    </row>
    <row r="80" spans="1:16" x14ac:dyDescent="0.25">
      <c r="A80" s="42"/>
      <c r="B80" s="42"/>
      <c r="C80" s="42"/>
      <c r="D80" s="42"/>
      <c r="E80" s="42"/>
      <c r="F80" s="42"/>
      <c r="G80" s="42"/>
      <c r="H80" s="42"/>
      <c r="I80" s="42"/>
      <c r="J80" s="42"/>
      <c r="K80" s="42"/>
      <c r="L80" s="42"/>
      <c r="M80" s="42"/>
      <c r="N80" s="42"/>
    </row>
    <row r="81" spans="1:14" x14ac:dyDescent="0.25">
      <c r="A81" s="42"/>
      <c r="B81" s="42"/>
      <c r="C81" s="42"/>
      <c r="D81" s="42"/>
      <c r="E81" s="42"/>
      <c r="F81" s="42"/>
      <c r="G81" s="42"/>
      <c r="H81" s="42"/>
      <c r="I81" s="42"/>
      <c r="J81" s="42"/>
      <c r="K81" s="42"/>
      <c r="L81" s="42"/>
      <c r="M81" s="42"/>
      <c r="N81" s="42"/>
    </row>
    <row r="82" spans="1:14" x14ac:dyDescent="0.25">
      <c r="A82" s="42"/>
      <c r="B82" s="42"/>
      <c r="C82" s="42"/>
      <c r="D82" s="42"/>
      <c r="E82" s="42"/>
      <c r="F82" s="42"/>
      <c r="G82" s="42"/>
      <c r="H82" s="42"/>
      <c r="I82" s="42"/>
      <c r="J82" s="42"/>
      <c r="K82" s="42"/>
      <c r="L82" s="42"/>
      <c r="M82" s="42"/>
      <c r="N82" s="42"/>
    </row>
    <row r="83" spans="1:14" x14ac:dyDescent="0.25">
      <c r="A83" s="42"/>
      <c r="B83" s="42"/>
      <c r="C83" s="42"/>
      <c r="D83" s="42"/>
      <c r="E83" s="42"/>
      <c r="F83" s="42"/>
      <c r="G83" s="42"/>
      <c r="H83" s="42"/>
      <c r="I83" s="42"/>
      <c r="J83" s="42"/>
      <c r="K83" s="42"/>
      <c r="L83" s="42"/>
      <c r="M83" s="42"/>
      <c r="N83" s="42"/>
    </row>
    <row r="84" spans="1:14" x14ac:dyDescent="0.25">
      <c r="A84" s="42"/>
      <c r="B84" s="42"/>
      <c r="C84" s="42"/>
      <c r="D84" s="42"/>
      <c r="E84" s="42"/>
      <c r="F84" s="42"/>
      <c r="G84" s="42"/>
      <c r="H84" s="42"/>
      <c r="I84" s="42"/>
      <c r="J84" s="42"/>
      <c r="K84" s="42"/>
      <c r="L84" s="42"/>
      <c r="M84" s="42"/>
      <c r="N84" s="42"/>
    </row>
    <row r="85" spans="1:14" x14ac:dyDescent="0.25">
      <c r="A85" s="42"/>
      <c r="B85" s="42"/>
      <c r="C85" s="42"/>
      <c r="D85" s="42"/>
      <c r="E85" s="42"/>
      <c r="F85" s="42"/>
      <c r="G85" s="42"/>
      <c r="H85" s="42"/>
      <c r="I85" s="42"/>
      <c r="J85" s="42"/>
      <c r="K85" s="42"/>
      <c r="L85" s="42"/>
      <c r="M85" s="42"/>
      <c r="N85" s="42"/>
    </row>
    <row r="86" spans="1:14" x14ac:dyDescent="0.25">
      <c r="A86" s="42"/>
      <c r="B86" s="42"/>
      <c r="C86" s="42"/>
      <c r="D86" s="42"/>
      <c r="E86" s="42"/>
      <c r="F86" s="42"/>
      <c r="G86" s="42"/>
      <c r="H86" s="42"/>
      <c r="I86" s="42"/>
      <c r="J86" s="42"/>
      <c r="K86" s="42"/>
      <c r="L86" s="42"/>
      <c r="M86" s="42"/>
      <c r="N86" s="42"/>
    </row>
    <row r="87" spans="1:14" x14ac:dyDescent="0.25">
      <c r="A87" s="42"/>
      <c r="B87" s="42"/>
      <c r="C87" s="42"/>
      <c r="D87" s="42"/>
      <c r="E87" s="42"/>
      <c r="F87" s="42"/>
      <c r="G87" s="42"/>
      <c r="H87" s="42"/>
      <c r="I87" s="42"/>
      <c r="J87" s="42"/>
      <c r="K87" s="42"/>
      <c r="L87" s="42"/>
      <c r="M87" s="42"/>
      <c r="N87" s="42"/>
    </row>
    <row r="88" spans="1:14" x14ac:dyDescent="0.25">
      <c r="A88" s="42"/>
      <c r="B88" s="42"/>
      <c r="C88" s="42"/>
      <c r="D88" s="42"/>
      <c r="E88" s="42"/>
      <c r="F88" s="42"/>
      <c r="G88" s="42"/>
      <c r="H88" s="42"/>
      <c r="I88" s="42"/>
      <c r="J88" s="42"/>
      <c r="K88" s="42"/>
      <c r="L88" s="42"/>
      <c r="M88" s="42"/>
      <c r="N88" s="42"/>
    </row>
    <row r="89" spans="1:14" x14ac:dyDescent="0.25">
      <c r="A89" s="42"/>
      <c r="B89" s="42"/>
      <c r="C89" s="42"/>
      <c r="D89" s="42"/>
      <c r="E89" s="42"/>
      <c r="F89" s="42"/>
      <c r="G89" s="42"/>
      <c r="H89" s="42"/>
      <c r="I89" s="42"/>
      <c r="J89" s="42"/>
      <c r="K89" s="42"/>
      <c r="L89" s="42"/>
      <c r="M89" s="42"/>
      <c r="N89" s="42"/>
    </row>
    <row r="90" spans="1:14" x14ac:dyDescent="0.25">
      <c r="A90" s="42"/>
      <c r="B90" s="42"/>
      <c r="C90" s="42"/>
      <c r="D90" s="42"/>
      <c r="E90" s="42"/>
      <c r="F90" s="42"/>
      <c r="G90" s="42"/>
      <c r="H90" s="42"/>
      <c r="I90" s="42"/>
      <c r="J90" s="42"/>
      <c r="K90" s="42"/>
      <c r="L90" s="42"/>
      <c r="M90" s="42"/>
      <c r="N90" s="42"/>
    </row>
    <row r="91" spans="1:14" x14ac:dyDescent="0.25">
      <c r="A91" s="42"/>
      <c r="B91" s="42"/>
      <c r="C91" s="42"/>
      <c r="D91" s="42"/>
      <c r="E91" s="42"/>
      <c r="F91" s="42"/>
      <c r="G91" s="42"/>
      <c r="H91" s="42"/>
      <c r="I91" s="42"/>
      <c r="J91" s="42"/>
      <c r="K91" s="42"/>
      <c r="L91" s="42"/>
      <c r="M91" s="42"/>
      <c r="N91" s="42"/>
    </row>
    <row r="92" spans="1:14" x14ac:dyDescent="0.25">
      <c r="A92" s="42"/>
      <c r="B92" s="42"/>
      <c r="C92" s="42"/>
      <c r="D92" s="42"/>
      <c r="E92" s="42"/>
      <c r="F92" s="42"/>
      <c r="G92" s="42"/>
      <c r="H92" s="42"/>
      <c r="I92" s="42"/>
      <c r="J92" s="42"/>
      <c r="K92" s="42"/>
      <c r="L92" s="42"/>
      <c r="M92" s="42"/>
      <c r="N92" s="42"/>
    </row>
    <row r="93" spans="1:14" x14ac:dyDescent="0.25">
      <c r="A93" s="42"/>
      <c r="B93" s="42"/>
      <c r="C93" s="42"/>
      <c r="D93" s="42"/>
      <c r="E93" s="42"/>
      <c r="F93" s="42"/>
      <c r="G93" s="42"/>
      <c r="H93" s="42"/>
      <c r="I93" s="42"/>
      <c r="J93" s="42"/>
      <c r="K93" s="42"/>
      <c r="L93" s="42"/>
      <c r="M93" s="42"/>
      <c r="N93" s="42"/>
    </row>
    <row r="94" spans="1:14" x14ac:dyDescent="0.25">
      <c r="A94" s="42"/>
      <c r="B94" s="42"/>
      <c r="C94" s="42"/>
      <c r="D94" s="42"/>
      <c r="E94" s="42"/>
      <c r="F94" s="42"/>
      <c r="G94" s="42"/>
      <c r="H94" s="42"/>
      <c r="I94" s="42"/>
      <c r="J94" s="42"/>
      <c r="K94" s="42"/>
      <c r="L94" s="42"/>
      <c r="M94" s="42"/>
      <c r="N94" s="42"/>
    </row>
    <row r="95" spans="1:14" x14ac:dyDescent="0.25">
      <c r="A95" s="42"/>
      <c r="B95" s="42"/>
      <c r="C95" s="42"/>
      <c r="D95" s="42"/>
      <c r="E95" s="42"/>
      <c r="F95" s="42"/>
      <c r="G95" s="42"/>
      <c r="H95" s="42"/>
      <c r="I95" s="42"/>
      <c r="J95" s="42"/>
      <c r="K95" s="42"/>
      <c r="L95" s="42"/>
      <c r="M95" s="42"/>
      <c r="N95" s="42"/>
    </row>
    <row r="96" spans="1:14" x14ac:dyDescent="0.25">
      <c r="A96" s="42"/>
      <c r="B96" s="42"/>
      <c r="C96" s="42"/>
      <c r="D96" s="42"/>
      <c r="E96" s="42"/>
      <c r="F96" s="42"/>
      <c r="G96" s="42"/>
      <c r="H96" s="42"/>
      <c r="I96" s="42"/>
      <c r="J96" s="42"/>
      <c r="K96" s="42"/>
      <c r="L96" s="42"/>
      <c r="M96" s="42"/>
      <c r="N96" s="42"/>
    </row>
    <row r="97" spans="1:14" x14ac:dyDescent="0.25">
      <c r="A97" s="42"/>
      <c r="B97" s="42"/>
      <c r="C97" s="42"/>
      <c r="D97" s="42"/>
      <c r="E97" s="42"/>
      <c r="F97" s="42"/>
      <c r="G97" s="42"/>
      <c r="H97" s="42"/>
      <c r="I97" s="42"/>
      <c r="J97" s="42"/>
      <c r="K97" s="42"/>
      <c r="L97" s="42"/>
      <c r="M97" s="42"/>
      <c r="N97" s="42"/>
    </row>
    <row r="98" spans="1:14" x14ac:dyDescent="0.25">
      <c r="A98" s="42"/>
      <c r="B98" s="42"/>
      <c r="C98" s="42"/>
      <c r="D98" s="42"/>
      <c r="E98" s="42"/>
      <c r="F98" s="42"/>
      <c r="G98" s="42"/>
      <c r="H98" s="42"/>
      <c r="I98" s="42"/>
      <c r="J98" s="42"/>
      <c r="K98" s="42"/>
      <c r="L98" s="42"/>
      <c r="M98" s="42"/>
      <c r="N98" s="42"/>
    </row>
    <row r="99" spans="1:14" x14ac:dyDescent="0.25">
      <c r="A99" s="42"/>
      <c r="B99" s="42"/>
      <c r="C99" s="42"/>
      <c r="D99" s="42"/>
      <c r="E99" s="42"/>
      <c r="F99" s="42"/>
      <c r="G99" s="42"/>
      <c r="H99" s="42"/>
      <c r="I99" s="42"/>
      <c r="J99" s="42"/>
      <c r="K99" s="42"/>
      <c r="L99" s="42"/>
      <c r="M99" s="42"/>
      <c r="N99" s="42"/>
    </row>
    <row r="100" spans="1:14" x14ac:dyDescent="0.25">
      <c r="A100" s="42"/>
      <c r="B100" s="42"/>
      <c r="C100" s="42"/>
      <c r="D100" s="42"/>
      <c r="E100" s="42"/>
      <c r="F100" s="42"/>
      <c r="G100" s="42"/>
      <c r="H100" s="42"/>
      <c r="I100" s="42"/>
      <c r="J100" s="42"/>
      <c r="K100" s="42"/>
      <c r="L100" s="42"/>
      <c r="M100" s="42"/>
      <c r="N100" s="42"/>
    </row>
    <row r="101" spans="1:14" x14ac:dyDescent="0.25">
      <c r="A101" s="42"/>
      <c r="B101" s="42"/>
      <c r="C101" s="42"/>
      <c r="D101" s="42"/>
      <c r="E101" s="42"/>
      <c r="F101" s="42"/>
      <c r="G101" s="42"/>
      <c r="H101" s="42"/>
      <c r="I101" s="42"/>
      <c r="J101" s="42"/>
      <c r="K101" s="42"/>
      <c r="L101" s="42"/>
      <c r="M101" s="42"/>
      <c r="N101" s="42"/>
    </row>
    <row r="102" spans="1:14" x14ac:dyDescent="0.25">
      <c r="A102" s="42"/>
      <c r="B102" s="42"/>
      <c r="C102" s="42"/>
      <c r="D102" s="42"/>
      <c r="E102" s="42"/>
      <c r="F102" s="42"/>
      <c r="G102" s="42"/>
      <c r="H102" s="42"/>
      <c r="I102" s="42"/>
      <c r="J102" s="42"/>
      <c r="K102" s="42"/>
      <c r="L102" s="42"/>
      <c r="M102" s="42"/>
      <c r="N102" s="42"/>
    </row>
    <row r="103" spans="1:14" x14ac:dyDescent="0.25">
      <c r="A103" s="42"/>
      <c r="B103" s="42"/>
      <c r="C103" s="42"/>
      <c r="D103" s="42"/>
      <c r="E103" s="42"/>
      <c r="F103" s="42"/>
      <c r="G103" s="42"/>
      <c r="H103" s="42"/>
      <c r="I103" s="42"/>
      <c r="J103" s="42"/>
      <c r="K103" s="42"/>
      <c r="L103" s="42"/>
      <c r="M103" s="42"/>
      <c r="N103" s="42"/>
    </row>
    <row r="104" spans="1:14" x14ac:dyDescent="0.25">
      <c r="A104" s="42"/>
      <c r="B104" s="42"/>
      <c r="C104" s="42"/>
      <c r="D104" s="42"/>
      <c r="E104" s="42"/>
      <c r="F104" s="42"/>
      <c r="G104" s="42"/>
      <c r="H104" s="42"/>
      <c r="I104" s="42"/>
      <c r="J104" s="42"/>
      <c r="K104" s="42"/>
      <c r="L104" s="42"/>
      <c r="M104" s="42"/>
      <c r="N104" s="42"/>
    </row>
    <row r="105" spans="1:14" x14ac:dyDescent="0.25">
      <c r="A105" s="42"/>
      <c r="B105" s="42"/>
      <c r="C105" s="42"/>
      <c r="D105" s="42"/>
      <c r="E105" s="42"/>
      <c r="F105" s="42"/>
      <c r="G105" s="42"/>
      <c r="H105" s="42"/>
      <c r="I105" s="42"/>
      <c r="J105" s="42"/>
      <c r="K105" s="42"/>
      <c r="L105" s="42"/>
      <c r="M105" s="42"/>
      <c r="N105" s="42"/>
    </row>
    <row r="106" spans="1:14" x14ac:dyDescent="0.25">
      <c r="A106" s="42"/>
      <c r="B106" s="42"/>
      <c r="C106" s="42"/>
      <c r="D106" s="42"/>
      <c r="E106" s="42"/>
      <c r="F106" s="42"/>
      <c r="G106" s="42"/>
      <c r="H106" s="42"/>
      <c r="I106" s="42"/>
      <c r="J106" s="42"/>
      <c r="K106" s="42"/>
      <c r="L106" s="42"/>
      <c r="M106" s="42"/>
      <c r="N106" s="42"/>
    </row>
    <row r="107" spans="1:14" x14ac:dyDescent="0.25">
      <c r="A107" s="42"/>
      <c r="B107" s="42"/>
      <c r="C107" s="42"/>
      <c r="D107" s="42"/>
      <c r="E107" s="42"/>
      <c r="F107" s="42"/>
      <c r="G107" s="42"/>
      <c r="H107" s="42"/>
      <c r="I107" s="42"/>
      <c r="J107" s="42"/>
      <c r="K107" s="42"/>
      <c r="L107" s="42"/>
      <c r="M107" s="42"/>
      <c r="N107" s="42"/>
    </row>
    <row r="108" spans="1:14" x14ac:dyDescent="0.25">
      <c r="A108" s="42"/>
      <c r="B108" s="42"/>
      <c r="C108" s="42"/>
      <c r="D108" s="42"/>
      <c r="E108" s="42"/>
      <c r="F108" s="42"/>
      <c r="G108" s="42"/>
      <c r="H108" s="42"/>
      <c r="I108" s="42"/>
      <c r="J108" s="42"/>
      <c r="K108" s="42"/>
      <c r="L108" s="42"/>
      <c r="M108" s="42"/>
      <c r="N108" s="42"/>
    </row>
    <row r="109" spans="1:14" x14ac:dyDescent="0.25">
      <c r="A109" s="42"/>
      <c r="B109" s="42"/>
      <c r="C109" s="42"/>
      <c r="D109" s="42"/>
      <c r="E109" s="42"/>
      <c r="F109" s="42"/>
      <c r="G109" s="42"/>
      <c r="H109" s="42"/>
      <c r="I109" s="42"/>
      <c r="J109" s="42"/>
      <c r="K109" s="42"/>
      <c r="L109" s="42"/>
      <c r="M109" s="42"/>
      <c r="N109" s="42"/>
    </row>
    <row r="110" spans="1:14" x14ac:dyDescent="0.25">
      <c r="A110" s="42"/>
      <c r="B110" s="42"/>
      <c r="C110" s="42"/>
      <c r="D110" s="42"/>
      <c r="E110" s="42"/>
      <c r="F110" s="42"/>
      <c r="G110" s="42"/>
      <c r="H110" s="42"/>
      <c r="I110" s="42"/>
      <c r="J110" s="42"/>
      <c r="K110" s="42"/>
      <c r="L110" s="42"/>
      <c r="M110" s="42"/>
      <c r="N110" s="42"/>
    </row>
    <row r="111" spans="1:14" x14ac:dyDescent="0.25">
      <c r="A111" s="42"/>
      <c r="B111" s="42"/>
      <c r="C111" s="42"/>
      <c r="D111" s="42"/>
      <c r="E111" s="42"/>
      <c r="F111" s="42"/>
      <c r="G111" s="42"/>
      <c r="H111" s="42"/>
      <c r="I111" s="42"/>
      <c r="J111" s="42"/>
      <c r="K111" s="42"/>
      <c r="L111" s="42"/>
      <c r="M111" s="42"/>
      <c r="N111" s="42"/>
    </row>
    <row r="112" spans="1:14" x14ac:dyDescent="0.25">
      <c r="A112" s="42"/>
      <c r="B112" s="42"/>
      <c r="C112" s="42"/>
      <c r="D112" s="42"/>
      <c r="E112" s="42"/>
      <c r="F112" s="42"/>
      <c r="G112" s="42"/>
      <c r="H112" s="42"/>
      <c r="I112" s="42"/>
      <c r="J112" s="42"/>
      <c r="K112" s="42"/>
      <c r="L112" s="42"/>
      <c r="M112" s="42"/>
      <c r="N112" s="42"/>
    </row>
    <row r="113" spans="1:14" x14ac:dyDescent="0.25">
      <c r="A113" s="42"/>
      <c r="B113" s="42"/>
      <c r="C113" s="42"/>
      <c r="D113" s="42"/>
      <c r="E113" s="42"/>
      <c r="F113" s="42"/>
      <c r="G113" s="42"/>
      <c r="H113" s="42"/>
      <c r="I113" s="42"/>
      <c r="J113" s="42"/>
      <c r="K113" s="42"/>
      <c r="L113" s="42"/>
      <c r="M113" s="42"/>
      <c r="N113" s="42"/>
    </row>
    <row r="114" spans="1:14" x14ac:dyDescent="0.25">
      <c r="A114" s="42"/>
      <c r="B114" s="42"/>
      <c r="C114" s="42"/>
      <c r="D114" s="42"/>
      <c r="E114" s="42"/>
      <c r="F114" s="42"/>
      <c r="G114" s="42"/>
      <c r="H114" s="42"/>
      <c r="I114" s="42"/>
      <c r="J114" s="42"/>
      <c r="K114" s="42"/>
      <c r="L114" s="42"/>
      <c r="M114" s="42"/>
      <c r="N114" s="42"/>
    </row>
    <row r="115" spans="1:14" x14ac:dyDescent="0.25">
      <c r="A115" s="42"/>
      <c r="B115" s="42"/>
      <c r="C115" s="42"/>
      <c r="D115" s="42"/>
      <c r="E115" s="42"/>
      <c r="F115" s="42"/>
      <c r="G115" s="42"/>
      <c r="H115" s="42"/>
      <c r="I115" s="42"/>
      <c r="J115" s="42"/>
      <c r="K115" s="42"/>
      <c r="L115" s="42"/>
      <c r="M115" s="42"/>
      <c r="N115" s="42"/>
    </row>
    <row r="116" spans="1:14" x14ac:dyDescent="0.25">
      <c r="A116" s="42"/>
      <c r="B116" s="42"/>
      <c r="C116" s="42"/>
      <c r="D116" s="42"/>
      <c r="E116" s="42"/>
      <c r="F116" s="42"/>
      <c r="G116" s="42"/>
      <c r="H116" s="42"/>
      <c r="I116" s="42"/>
      <c r="J116" s="42"/>
      <c r="K116" s="42"/>
      <c r="L116" s="42"/>
      <c r="M116" s="42"/>
      <c r="N116" s="42"/>
    </row>
    <row r="117" spans="1:14" x14ac:dyDescent="0.25">
      <c r="A117" s="42"/>
      <c r="B117" s="42"/>
      <c r="C117" s="42"/>
      <c r="D117" s="42"/>
      <c r="E117" s="42"/>
      <c r="F117" s="42"/>
      <c r="G117" s="42"/>
      <c r="H117" s="42"/>
      <c r="I117" s="42"/>
      <c r="J117" s="42"/>
      <c r="K117" s="42"/>
      <c r="L117" s="42"/>
      <c r="M117" s="42"/>
      <c r="N117" s="42"/>
    </row>
    <row r="118" spans="1:14" x14ac:dyDescent="0.25">
      <c r="A118" s="42"/>
      <c r="B118" s="42"/>
      <c r="C118" s="42"/>
      <c r="D118" s="42"/>
      <c r="E118" s="42"/>
      <c r="F118" s="42"/>
      <c r="G118" s="42"/>
      <c r="H118" s="42"/>
      <c r="I118" s="42"/>
      <c r="J118" s="42"/>
      <c r="K118" s="42"/>
      <c r="L118" s="42"/>
      <c r="M118" s="42"/>
      <c r="N118" s="42"/>
    </row>
    <row r="119" spans="1:14" x14ac:dyDescent="0.25">
      <c r="A119" s="42"/>
      <c r="B119" s="42"/>
      <c r="C119" s="42"/>
      <c r="D119" s="42"/>
      <c r="E119" s="42"/>
      <c r="F119" s="42"/>
      <c r="G119" s="42"/>
      <c r="H119" s="42"/>
      <c r="I119" s="42"/>
      <c r="J119" s="42"/>
      <c r="K119" s="42"/>
      <c r="L119" s="42"/>
      <c r="M119" s="42"/>
      <c r="N119" s="42"/>
    </row>
    <row r="120" spans="1:14" x14ac:dyDescent="0.25">
      <c r="A120" s="42"/>
      <c r="B120" s="42"/>
      <c r="C120" s="42"/>
      <c r="D120" s="42"/>
      <c r="E120" s="42"/>
      <c r="F120" s="42"/>
      <c r="G120" s="42"/>
      <c r="H120" s="42"/>
      <c r="I120" s="42"/>
      <c r="J120" s="42"/>
      <c r="K120" s="42"/>
      <c r="L120" s="42"/>
      <c r="M120" s="42"/>
      <c r="N120" s="42"/>
    </row>
    <row r="121" spans="1:14" x14ac:dyDescent="0.25">
      <c r="A121" s="42"/>
      <c r="B121" s="42"/>
      <c r="C121" s="42"/>
      <c r="D121" s="42"/>
      <c r="E121" s="42"/>
      <c r="F121" s="42"/>
      <c r="G121" s="42"/>
      <c r="H121" s="42"/>
      <c r="I121" s="42"/>
      <c r="J121" s="42"/>
      <c r="K121" s="42"/>
      <c r="L121" s="42"/>
      <c r="M121" s="42"/>
      <c r="N121" s="42"/>
    </row>
    <row r="122" spans="1:14" x14ac:dyDescent="0.25">
      <c r="A122" s="42"/>
      <c r="B122" s="42"/>
      <c r="C122" s="42"/>
      <c r="D122" s="42"/>
      <c r="E122" s="42"/>
      <c r="F122" s="42"/>
      <c r="G122" s="42"/>
      <c r="H122" s="42"/>
      <c r="I122" s="42"/>
      <c r="J122" s="42"/>
      <c r="K122" s="42"/>
      <c r="L122" s="42"/>
      <c r="M122" s="42"/>
      <c r="N122" s="42"/>
    </row>
    <row r="123" spans="1:14" x14ac:dyDescent="0.25">
      <c r="A123" s="42"/>
      <c r="B123" s="42"/>
      <c r="C123" s="42"/>
      <c r="D123" s="42"/>
      <c r="E123" s="42"/>
      <c r="F123" s="42"/>
      <c r="G123" s="42"/>
      <c r="H123" s="42"/>
      <c r="I123" s="42"/>
      <c r="J123" s="42"/>
      <c r="K123" s="42"/>
      <c r="L123" s="42"/>
      <c r="M123" s="42"/>
      <c r="N123" s="42"/>
    </row>
    <row r="124" spans="1:14" x14ac:dyDescent="0.25">
      <c r="A124" s="42"/>
      <c r="B124" s="42"/>
      <c r="C124" s="42"/>
      <c r="D124" s="42"/>
      <c r="E124" s="42"/>
      <c r="F124" s="42"/>
      <c r="G124" s="42"/>
      <c r="H124" s="42"/>
      <c r="I124" s="42"/>
      <c r="J124" s="42"/>
      <c r="K124" s="42"/>
      <c r="L124" s="42"/>
      <c r="M124" s="42"/>
      <c r="N124" s="42"/>
    </row>
    <row r="125" spans="1:14" x14ac:dyDescent="0.25">
      <c r="A125" s="42"/>
      <c r="B125" s="42"/>
      <c r="C125" s="42"/>
      <c r="D125" s="42"/>
      <c r="E125" s="42"/>
      <c r="F125" s="42"/>
      <c r="G125" s="42"/>
      <c r="H125" s="42"/>
      <c r="I125" s="42"/>
      <c r="J125" s="42"/>
      <c r="K125" s="42"/>
      <c r="L125" s="42"/>
      <c r="M125" s="42"/>
      <c r="N125" s="42"/>
    </row>
    <row r="126" spans="1:14" x14ac:dyDescent="0.25">
      <c r="A126" s="42"/>
      <c r="B126" s="42"/>
      <c r="C126" s="42"/>
      <c r="D126" s="42"/>
      <c r="E126" s="42"/>
      <c r="F126" s="42"/>
      <c r="G126" s="42"/>
      <c r="H126" s="42"/>
      <c r="I126" s="42"/>
      <c r="J126" s="42"/>
      <c r="K126" s="42"/>
      <c r="L126" s="42"/>
      <c r="M126" s="42"/>
      <c r="N126" s="42"/>
    </row>
    <row r="127" spans="1:14" x14ac:dyDescent="0.25">
      <c r="A127" s="42"/>
      <c r="B127" s="42"/>
      <c r="C127" s="42"/>
      <c r="D127" s="42"/>
      <c r="E127" s="42"/>
      <c r="F127" s="42"/>
      <c r="G127" s="42"/>
      <c r="H127" s="42"/>
      <c r="I127" s="42"/>
      <c r="J127" s="42"/>
      <c r="K127" s="42"/>
      <c r="L127" s="42"/>
      <c r="M127" s="42"/>
      <c r="N127" s="42"/>
    </row>
    <row r="128" spans="1:14" x14ac:dyDescent="0.25">
      <c r="A128" s="42"/>
      <c r="B128" s="42"/>
      <c r="C128" s="42"/>
      <c r="D128" s="42"/>
      <c r="E128" s="42"/>
      <c r="F128" s="42"/>
      <c r="G128" s="42"/>
      <c r="H128" s="42"/>
      <c r="I128" s="42"/>
      <c r="J128" s="42"/>
      <c r="K128" s="42"/>
      <c r="L128" s="42"/>
      <c r="M128" s="42"/>
      <c r="N128" s="42"/>
    </row>
    <row r="129" spans="1:14" x14ac:dyDescent="0.25">
      <c r="A129" s="42"/>
      <c r="B129" s="42"/>
      <c r="C129" s="42"/>
      <c r="D129" s="42"/>
      <c r="E129" s="42"/>
      <c r="F129" s="42"/>
      <c r="G129" s="42"/>
      <c r="H129" s="42"/>
      <c r="I129" s="42"/>
      <c r="J129" s="42"/>
      <c r="K129" s="42"/>
      <c r="L129" s="42"/>
      <c r="M129" s="42"/>
      <c r="N129" s="42"/>
    </row>
    <row r="130" spans="1:14" x14ac:dyDescent="0.25">
      <c r="A130" s="42"/>
      <c r="B130" s="42"/>
      <c r="C130" s="42"/>
      <c r="D130" s="42"/>
      <c r="E130" s="42"/>
      <c r="F130" s="42"/>
      <c r="G130" s="42"/>
      <c r="H130" s="42"/>
      <c r="I130" s="42"/>
      <c r="J130" s="42"/>
      <c r="K130" s="42"/>
      <c r="L130" s="42"/>
      <c r="M130" s="42"/>
      <c r="N130" s="42"/>
    </row>
    <row r="131" spans="1:14" x14ac:dyDescent="0.25">
      <c r="A131" s="42"/>
      <c r="B131" s="42"/>
      <c r="C131" s="42"/>
      <c r="D131" s="42"/>
      <c r="E131" s="42"/>
      <c r="F131" s="42"/>
      <c r="G131" s="42"/>
      <c r="H131" s="42"/>
      <c r="I131" s="42"/>
      <c r="J131" s="42"/>
      <c r="K131" s="42"/>
      <c r="L131" s="42"/>
      <c r="M131" s="42"/>
      <c r="N131" s="42"/>
    </row>
    <row r="132" spans="1:14" x14ac:dyDescent="0.25">
      <c r="A132" s="42"/>
      <c r="B132" s="42"/>
      <c r="C132" s="42"/>
      <c r="D132" s="42"/>
      <c r="E132" s="42"/>
      <c r="F132" s="42"/>
      <c r="G132" s="42"/>
      <c r="H132" s="42"/>
      <c r="I132" s="42"/>
      <c r="J132" s="42"/>
      <c r="K132" s="42"/>
      <c r="L132" s="42"/>
      <c r="M132" s="42"/>
      <c r="N132" s="42"/>
    </row>
    <row r="133" spans="1:14" x14ac:dyDescent="0.25">
      <c r="A133" s="42"/>
      <c r="B133" s="42"/>
      <c r="C133" s="42"/>
      <c r="D133" s="42"/>
      <c r="E133" s="42"/>
      <c r="F133" s="42"/>
      <c r="G133" s="42"/>
      <c r="H133" s="42"/>
      <c r="I133" s="42"/>
      <c r="J133" s="42"/>
      <c r="K133" s="42"/>
      <c r="L133" s="42"/>
      <c r="M133" s="42"/>
      <c r="N133" s="42"/>
    </row>
    <row r="134" spans="1:14" x14ac:dyDescent="0.25">
      <c r="A134" s="42"/>
      <c r="B134" s="42"/>
      <c r="C134" s="42"/>
      <c r="D134" s="42"/>
      <c r="E134" s="42"/>
      <c r="F134" s="42"/>
      <c r="G134" s="42"/>
      <c r="H134" s="42"/>
      <c r="I134" s="42"/>
      <c r="J134" s="42"/>
      <c r="K134" s="42"/>
      <c r="L134" s="42"/>
      <c r="M134" s="42"/>
      <c r="N134" s="42"/>
    </row>
    <row r="135" spans="1:14" x14ac:dyDescent="0.25">
      <c r="A135" s="42"/>
      <c r="B135" s="42"/>
      <c r="C135" s="42"/>
      <c r="D135" s="42"/>
      <c r="E135" s="42"/>
      <c r="F135" s="42"/>
      <c r="G135" s="42"/>
      <c r="H135" s="42"/>
      <c r="I135" s="42"/>
      <c r="J135" s="42"/>
      <c r="K135" s="42"/>
      <c r="L135" s="42"/>
      <c r="M135" s="42"/>
      <c r="N135" s="42"/>
    </row>
    <row r="136" spans="1:14" x14ac:dyDescent="0.25">
      <c r="A136" s="42"/>
      <c r="B136" s="42"/>
      <c r="C136" s="42"/>
      <c r="D136" s="42"/>
      <c r="E136" s="42"/>
      <c r="F136" s="42"/>
      <c r="G136" s="42"/>
      <c r="H136" s="42"/>
      <c r="I136" s="42"/>
      <c r="J136" s="42"/>
      <c r="K136" s="42"/>
      <c r="L136" s="42"/>
      <c r="M136" s="42"/>
      <c r="N136" s="42"/>
    </row>
    <row r="137" spans="1:14" x14ac:dyDescent="0.25">
      <c r="A137" s="42"/>
      <c r="B137" s="42"/>
      <c r="C137" s="42"/>
      <c r="D137" s="42"/>
      <c r="E137" s="42"/>
      <c r="F137" s="42"/>
      <c r="G137" s="42"/>
      <c r="H137" s="42"/>
      <c r="I137" s="42"/>
      <c r="J137" s="42"/>
      <c r="K137" s="42"/>
      <c r="L137" s="42"/>
      <c r="M137" s="42"/>
      <c r="N137" s="42"/>
    </row>
    <row r="138" spans="1:14" x14ac:dyDescent="0.25">
      <c r="A138" s="42"/>
      <c r="B138" s="42"/>
      <c r="C138" s="42"/>
      <c r="D138" s="42"/>
      <c r="E138" s="42"/>
      <c r="F138" s="42"/>
      <c r="G138" s="42"/>
      <c r="H138" s="42"/>
      <c r="I138" s="42"/>
      <c r="J138" s="42"/>
      <c r="K138" s="42"/>
      <c r="L138" s="42"/>
      <c r="M138" s="42"/>
      <c r="N138" s="42"/>
    </row>
    <row r="139" spans="1:14" x14ac:dyDescent="0.25">
      <c r="A139" s="42"/>
      <c r="B139" s="42"/>
      <c r="C139" s="42"/>
      <c r="D139" s="42"/>
      <c r="E139" s="42"/>
      <c r="F139" s="42"/>
      <c r="G139" s="42"/>
      <c r="H139" s="42"/>
      <c r="I139" s="42"/>
      <c r="J139" s="42"/>
      <c r="K139" s="42"/>
      <c r="L139" s="42"/>
      <c r="M139" s="42"/>
      <c r="N139" s="42"/>
    </row>
    <row r="140" spans="1:14" x14ac:dyDescent="0.25">
      <c r="A140" s="42"/>
      <c r="B140" s="42"/>
      <c r="C140" s="42"/>
      <c r="D140" s="42"/>
      <c r="E140" s="42"/>
      <c r="F140" s="42"/>
      <c r="G140" s="42"/>
      <c r="H140" s="42"/>
      <c r="I140" s="42"/>
      <c r="J140" s="42"/>
      <c r="K140" s="42"/>
      <c r="L140" s="42"/>
      <c r="M140" s="42"/>
      <c r="N140" s="42"/>
    </row>
    <row r="141" spans="1:14" x14ac:dyDescent="0.25">
      <c r="A141" s="42"/>
      <c r="B141" s="42"/>
      <c r="C141" s="42"/>
      <c r="D141" s="42"/>
      <c r="E141" s="42"/>
      <c r="F141" s="42"/>
      <c r="G141" s="42"/>
      <c r="H141" s="42"/>
      <c r="I141" s="42"/>
      <c r="J141" s="42"/>
      <c r="K141" s="42"/>
      <c r="L141" s="42"/>
      <c r="M141" s="42"/>
      <c r="N141" s="42"/>
    </row>
    <row r="142" spans="1:14" x14ac:dyDescent="0.25">
      <c r="A142" s="42"/>
      <c r="B142" s="42"/>
      <c r="C142" s="42"/>
      <c r="D142" s="42"/>
      <c r="E142" s="42"/>
      <c r="F142" s="42"/>
      <c r="G142" s="42"/>
      <c r="H142" s="42"/>
      <c r="I142" s="42"/>
      <c r="J142" s="42"/>
      <c r="K142" s="42"/>
      <c r="L142" s="42"/>
      <c r="M142" s="42"/>
      <c r="N142" s="42"/>
    </row>
    <row r="143" spans="1:14" x14ac:dyDescent="0.25">
      <c r="A143" s="42"/>
      <c r="B143" s="42"/>
      <c r="C143" s="42"/>
      <c r="D143" s="42"/>
      <c r="E143" s="42"/>
      <c r="F143" s="42"/>
      <c r="G143" s="42"/>
      <c r="H143" s="42"/>
      <c r="I143" s="42"/>
      <c r="J143" s="42"/>
      <c r="K143" s="42"/>
      <c r="L143" s="42"/>
      <c r="M143" s="42"/>
      <c r="N143" s="42"/>
    </row>
    <row r="144" spans="1:14" x14ac:dyDescent="0.25">
      <c r="A144" s="42"/>
      <c r="B144" s="42"/>
      <c r="C144" s="42"/>
      <c r="D144" s="42"/>
      <c r="E144" s="42"/>
      <c r="F144" s="42"/>
      <c r="G144" s="42"/>
      <c r="H144" s="42"/>
      <c r="I144" s="42"/>
      <c r="J144" s="42"/>
      <c r="K144" s="42"/>
      <c r="L144" s="42"/>
      <c r="M144" s="42"/>
      <c r="N144" s="42"/>
    </row>
    <row r="145" spans="1:14" x14ac:dyDescent="0.25">
      <c r="A145" s="42"/>
      <c r="B145" s="42"/>
      <c r="C145" s="42"/>
      <c r="D145" s="42"/>
      <c r="E145" s="42"/>
      <c r="F145" s="42"/>
      <c r="G145" s="42"/>
      <c r="H145" s="42"/>
      <c r="I145" s="42"/>
      <c r="J145" s="42"/>
      <c r="K145" s="42"/>
      <c r="L145" s="42"/>
      <c r="M145" s="42"/>
      <c r="N145" s="42"/>
    </row>
    <row r="146" spans="1:14" x14ac:dyDescent="0.25">
      <c r="A146" s="42"/>
      <c r="B146" s="42"/>
      <c r="C146" s="42"/>
      <c r="D146" s="42"/>
      <c r="E146" s="42"/>
      <c r="F146" s="42"/>
      <c r="G146" s="42"/>
      <c r="H146" s="42"/>
      <c r="I146" s="42"/>
      <c r="J146" s="42"/>
      <c r="K146" s="42"/>
      <c r="L146" s="42"/>
      <c r="M146" s="42"/>
      <c r="N146" s="42"/>
    </row>
    <row r="147" spans="1:14" x14ac:dyDescent="0.25">
      <c r="A147" s="42"/>
      <c r="B147" s="42"/>
      <c r="C147" s="42"/>
      <c r="D147" s="42"/>
      <c r="E147" s="42"/>
      <c r="F147" s="42"/>
      <c r="G147" s="42"/>
      <c r="H147" s="42"/>
      <c r="I147" s="42"/>
      <c r="J147" s="42"/>
      <c r="K147" s="42"/>
      <c r="L147" s="42"/>
      <c r="M147" s="42"/>
      <c r="N147" s="42"/>
    </row>
    <row r="148" spans="1:14" x14ac:dyDescent="0.25">
      <c r="A148" s="42"/>
      <c r="B148" s="42"/>
      <c r="C148" s="42"/>
      <c r="D148" s="42"/>
      <c r="E148" s="42"/>
      <c r="F148" s="42"/>
      <c r="G148" s="42"/>
      <c r="H148" s="42"/>
      <c r="I148" s="42"/>
      <c r="J148" s="42"/>
      <c r="K148" s="42"/>
      <c r="L148" s="42"/>
      <c r="M148" s="42"/>
      <c r="N148" s="42"/>
    </row>
    <row r="149" spans="1:14" x14ac:dyDescent="0.25">
      <c r="A149" s="42"/>
      <c r="B149" s="42"/>
      <c r="C149" s="42"/>
      <c r="D149" s="42"/>
      <c r="E149" s="42"/>
      <c r="F149" s="42"/>
      <c r="G149" s="42"/>
      <c r="H149" s="42"/>
      <c r="I149" s="42"/>
      <c r="J149" s="42"/>
      <c r="K149" s="42"/>
      <c r="L149" s="42"/>
      <c r="M149" s="42"/>
      <c r="N149" s="42"/>
    </row>
    <row r="150" spans="1:14" x14ac:dyDescent="0.25">
      <c r="A150" s="42"/>
      <c r="B150" s="42"/>
      <c r="C150" s="42"/>
      <c r="D150" s="42"/>
      <c r="E150" s="42"/>
      <c r="F150" s="42"/>
      <c r="G150" s="42"/>
      <c r="H150" s="42"/>
      <c r="I150" s="42"/>
      <c r="J150" s="42"/>
      <c r="K150" s="42"/>
      <c r="L150" s="42"/>
      <c r="M150" s="42"/>
      <c r="N150" s="42"/>
    </row>
    <row r="151" spans="1:14" x14ac:dyDescent="0.25">
      <c r="A151" s="42"/>
      <c r="B151" s="42"/>
      <c r="C151" s="42"/>
      <c r="D151" s="42"/>
      <c r="E151" s="42"/>
      <c r="F151" s="42"/>
      <c r="G151" s="42"/>
      <c r="H151" s="42"/>
      <c r="I151" s="42"/>
      <c r="J151" s="42"/>
      <c r="K151" s="42"/>
      <c r="L151" s="42"/>
      <c r="M151" s="42"/>
      <c r="N151" s="42"/>
    </row>
    <row r="152" spans="1:14" x14ac:dyDescent="0.25">
      <c r="A152" s="42"/>
      <c r="B152" s="42"/>
      <c r="C152" s="42"/>
      <c r="D152" s="42"/>
      <c r="E152" s="42"/>
      <c r="F152" s="42"/>
      <c r="G152" s="42"/>
      <c r="H152" s="42"/>
      <c r="I152" s="42"/>
      <c r="J152" s="42"/>
      <c r="K152" s="42"/>
      <c r="L152" s="42"/>
      <c r="M152" s="42"/>
      <c r="N152" s="42"/>
    </row>
    <row r="153" spans="1:14" x14ac:dyDescent="0.25">
      <c r="A153" s="42"/>
      <c r="B153" s="42"/>
      <c r="C153" s="42"/>
      <c r="D153" s="42"/>
      <c r="E153" s="42"/>
      <c r="F153" s="42"/>
      <c r="G153" s="42"/>
      <c r="H153" s="42"/>
      <c r="I153" s="42"/>
      <c r="J153" s="42"/>
      <c r="K153" s="42"/>
      <c r="L153" s="42"/>
      <c r="M153" s="42"/>
      <c r="N153" s="42"/>
    </row>
    <row r="154" spans="1:14" x14ac:dyDescent="0.25">
      <c r="A154" s="42"/>
      <c r="B154" s="42"/>
      <c r="C154" s="42"/>
      <c r="D154" s="42"/>
      <c r="E154" s="42"/>
      <c r="F154" s="42"/>
      <c r="G154" s="42"/>
      <c r="H154" s="42"/>
      <c r="I154" s="42"/>
      <c r="J154" s="42"/>
      <c r="K154" s="42"/>
      <c r="L154" s="42"/>
      <c r="M154" s="42"/>
      <c r="N154" s="42"/>
    </row>
    <row r="155" spans="1:14" x14ac:dyDescent="0.25">
      <c r="A155" s="42"/>
      <c r="B155" s="42"/>
      <c r="C155" s="42"/>
      <c r="D155" s="42"/>
      <c r="E155" s="42"/>
      <c r="F155" s="42"/>
      <c r="G155" s="42"/>
      <c r="H155" s="42"/>
      <c r="I155" s="42"/>
      <c r="J155" s="42"/>
      <c r="K155" s="42"/>
      <c r="L155" s="42"/>
      <c r="M155" s="42"/>
      <c r="N155" s="42"/>
    </row>
    <row r="156" spans="1:14" x14ac:dyDescent="0.25">
      <c r="A156" s="42"/>
      <c r="B156" s="42"/>
      <c r="C156" s="42"/>
      <c r="D156" s="42"/>
      <c r="E156" s="42"/>
      <c r="F156" s="42"/>
      <c r="G156" s="42"/>
      <c r="H156" s="42"/>
      <c r="I156" s="42"/>
      <c r="J156" s="42"/>
      <c r="K156" s="42"/>
      <c r="L156" s="42"/>
      <c r="M156" s="42"/>
      <c r="N156" s="42"/>
    </row>
    <row r="157" spans="1:14" x14ac:dyDescent="0.25">
      <c r="A157" s="42"/>
      <c r="B157" s="42"/>
      <c r="C157" s="42"/>
      <c r="D157" s="42"/>
      <c r="E157" s="42"/>
      <c r="F157" s="42"/>
      <c r="G157" s="42"/>
      <c r="H157" s="42"/>
      <c r="I157" s="42"/>
      <c r="J157" s="42"/>
      <c r="K157" s="42"/>
      <c r="L157" s="42"/>
      <c r="M157" s="42"/>
      <c r="N157" s="42"/>
    </row>
    <row r="158" spans="1:14" x14ac:dyDescent="0.25">
      <c r="A158" s="42"/>
      <c r="B158" s="42"/>
      <c r="C158" s="42"/>
      <c r="D158" s="42"/>
      <c r="E158" s="42"/>
      <c r="F158" s="42"/>
      <c r="G158" s="42"/>
      <c r="H158" s="42"/>
      <c r="I158" s="42"/>
      <c r="J158" s="42"/>
      <c r="K158" s="42"/>
      <c r="L158" s="42"/>
      <c r="M158" s="42"/>
      <c r="N158" s="42"/>
    </row>
    <row r="159" spans="1:14" x14ac:dyDescent="0.25">
      <c r="A159" s="42"/>
      <c r="B159" s="42"/>
      <c r="C159" s="42"/>
      <c r="D159" s="42"/>
      <c r="E159" s="42"/>
      <c r="F159" s="42"/>
      <c r="G159" s="42"/>
      <c r="H159" s="42"/>
      <c r="I159" s="42"/>
      <c r="J159" s="42"/>
      <c r="K159" s="42"/>
      <c r="L159" s="42"/>
      <c r="M159" s="42"/>
      <c r="N159" s="42"/>
    </row>
    <row r="160" spans="1:14" x14ac:dyDescent="0.25">
      <c r="A160" s="42"/>
      <c r="B160" s="42"/>
      <c r="C160" s="42"/>
      <c r="D160" s="42"/>
      <c r="E160" s="42"/>
      <c r="F160" s="42"/>
      <c r="G160" s="42"/>
      <c r="H160" s="42"/>
      <c r="I160" s="42"/>
      <c r="J160" s="42"/>
      <c r="K160" s="42"/>
      <c r="L160" s="42"/>
      <c r="M160" s="42"/>
      <c r="N160" s="42"/>
    </row>
    <row r="161" spans="1:14" x14ac:dyDescent="0.25">
      <c r="A161" s="42"/>
      <c r="B161" s="42"/>
      <c r="C161" s="42"/>
      <c r="D161" s="42"/>
      <c r="E161" s="42"/>
      <c r="F161" s="42"/>
      <c r="G161" s="42"/>
      <c r="H161" s="42"/>
      <c r="I161" s="42"/>
      <c r="J161" s="42"/>
      <c r="K161" s="42"/>
      <c r="L161" s="42"/>
      <c r="M161" s="42"/>
      <c r="N161" s="42"/>
    </row>
    <row r="162" spans="1:14" x14ac:dyDescent="0.25">
      <c r="A162" s="42"/>
      <c r="B162" s="42"/>
      <c r="C162" s="42"/>
      <c r="D162" s="42"/>
      <c r="E162" s="42"/>
      <c r="F162" s="42"/>
      <c r="G162" s="42"/>
      <c r="H162" s="42"/>
      <c r="I162" s="42"/>
      <c r="J162" s="42"/>
      <c r="K162" s="42"/>
      <c r="L162" s="42"/>
      <c r="M162" s="42"/>
      <c r="N162" s="42"/>
    </row>
    <row r="163" spans="1:14" x14ac:dyDescent="0.25">
      <c r="A163" s="42"/>
      <c r="B163" s="42"/>
      <c r="C163" s="42"/>
      <c r="D163" s="42"/>
      <c r="E163" s="42"/>
      <c r="F163" s="42"/>
      <c r="G163" s="42"/>
      <c r="H163" s="42"/>
      <c r="I163" s="42"/>
      <c r="J163" s="42"/>
      <c r="K163" s="42"/>
      <c r="L163" s="42"/>
      <c r="M163" s="42"/>
      <c r="N163" s="42"/>
    </row>
    <row r="164" spans="1:14" x14ac:dyDescent="0.25">
      <c r="A164" s="42"/>
      <c r="B164" s="42"/>
      <c r="C164" s="42"/>
      <c r="D164" s="42"/>
      <c r="E164" s="42"/>
      <c r="F164" s="42"/>
      <c r="G164" s="42"/>
      <c r="H164" s="42"/>
      <c r="I164" s="42"/>
      <c r="J164" s="42"/>
      <c r="K164" s="42"/>
      <c r="L164" s="42"/>
      <c r="M164" s="42"/>
      <c r="N164" s="42"/>
    </row>
    <row r="165" spans="1:14" x14ac:dyDescent="0.25">
      <c r="A165" s="42"/>
      <c r="B165" s="42"/>
      <c r="C165" s="42"/>
      <c r="D165" s="42"/>
      <c r="E165" s="42"/>
      <c r="F165" s="42"/>
      <c r="G165" s="42"/>
      <c r="H165" s="42"/>
      <c r="I165" s="42"/>
      <c r="J165" s="42"/>
      <c r="K165" s="42"/>
      <c r="L165" s="42"/>
      <c r="M165" s="42"/>
      <c r="N165" s="42"/>
    </row>
    <row r="166" spans="1:14" x14ac:dyDescent="0.25">
      <c r="A166" s="42"/>
      <c r="B166" s="42"/>
      <c r="C166" s="42"/>
      <c r="D166" s="42"/>
      <c r="E166" s="42"/>
      <c r="F166" s="42"/>
      <c r="G166" s="42"/>
      <c r="H166" s="42"/>
      <c r="I166" s="42"/>
      <c r="J166" s="42"/>
      <c r="K166" s="42"/>
      <c r="L166" s="42"/>
      <c r="M166" s="42"/>
      <c r="N166" s="42"/>
    </row>
    <row r="167" spans="1:14" x14ac:dyDescent="0.25">
      <c r="A167" s="42"/>
      <c r="B167" s="42"/>
      <c r="C167" s="42"/>
      <c r="D167" s="42"/>
      <c r="E167" s="42"/>
      <c r="F167" s="42"/>
      <c r="G167" s="42"/>
      <c r="H167" s="42"/>
      <c r="I167" s="42"/>
      <c r="J167" s="42"/>
      <c r="K167" s="42"/>
      <c r="L167" s="42"/>
      <c r="M167" s="42"/>
      <c r="N167" s="42"/>
    </row>
    <row r="168" spans="1:14" x14ac:dyDescent="0.25">
      <c r="A168" s="42"/>
      <c r="B168" s="42"/>
      <c r="C168" s="42"/>
      <c r="D168" s="42"/>
      <c r="E168" s="42"/>
      <c r="F168" s="42"/>
      <c r="G168" s="42"/>
      <c r="H168" s="42"/>
      <c r="I168" s="42"/>
      <c r="J168" s="42"/>
      <c r="K168" s="42"/>
      <c r="L168" s="42"/>
      <c r="M168" s="42"/>
      <c r="N168" s="42"/>
    </row>
    <row r="169" spans="1:14" x14ac:dyDescent="0.25">
      <c r="A169" s="42"/>
      <c r="B169" s="42"/>
      <c r="C169" s="42"/>
      <c r="D169" s="42"/>
      <c r="E169" s="42"/>
      <c r="F169" s="42"/>
      <c r="G169" s="42"/>
      <c r="H169" s="42"/>
      <c r="I169" s="42"/>
      <c r="J169" s="42"/>
      <c r="K169" s="42"/>
      <c r="L169" s="42"/>
      <c r="M169" s="42"/>
      <c r="N169" s="42"/>
    </row>
    <row r="170" spans="1:14" x14ac:dyDescent="0.25">
      <c r="A170" s="42"/>
      <c r="B170" s="42"/>
      <c r="C170" s="42"/>
      <c r="D170" s="42"/>
      <c r="E170" s="42"/>
      <c r="F170" s="42"/>
      <c r="G170" s="42"/>
      <c r="H170" s="42"/>
      <c r="I170" s="42"/>
      <c r="J170" s="42"/>
      <c r="K170" s="42"/>
      <c r="L170" s="42"/>
      <c r="M170" s="42"/>
      <c r="N170" s="42"/>
    </row>
    <row r="171" spans="1:14" x14ac:dyDescent="0.25">
      <c r="A171" s="42"/>
      <c r="B171" s="42"/>
      <c r="C171" s="42"/>
      <c r="D171" s="42"/>
      <c r="E171" s="42"/>
      <c r="F171" s="42"/>
      <c r="G171" s="42"/>
      <c r="H171" s="42"/>
      <c r="I171" s="42"/>
      <c r="J171" s="42"/>
      <c r="K171" s="42"/>
      <c r="L171" s="42"/>
      <c r="M171" s="42"/>
      <c r="N171" s="42"/>
    </row>
    <row r="172" spans="1:14" x14ac:dyDescent="0.25">
      <c r="A172" s="42"/>
      <c r="B172" s="42"/>
      <c r="C172" s="42"/>
      <c r="D172" s="42"/>
      <c r="E172" s="42"/>
      <c r="F172" s="42"/>
      <c r="G172" s="42"/>
      <c r="H172" s="42"/>
      <c r="I172" s="42"/>
      <c r="J172" s="42"/>
      <c r="K172" s="42"/>
      <c r="L172" s="42"/>
      <c r="M172" s="42"/>
      <c r="N172" s="42"/>
    </row>
    <row r="173" spans="1:14" x14ac:dyDescent="0.25">
      <c r="A173" s="42"/>
      <c r="B173" s="42"/>
      <c r="C173" s="42"/>
      <c r="D173" s="42"/>
      <c r="E173" s="42"/>
      <c r="F173" s="42"/>
      <c r="G173" s="42"/>
      <c r="H173" s="42"/>
      <c r="I173" s="42"/>
      <c r="J173" s="42"/>
      <c r="K173" s="42"/>
      <c r="L173" s="42"/>
      <c r="M173" s="42"/>
      <c r="N173" s="42"/>
    </row>
    <row r="174" spans="1:14" x14ac:dyDescent="0.25">
      <c r="A174" s="42"/>
      <c r="B174" s="42"/>
      <c r="C174" s="42"/>
      <c r="D174" s="42"/>
      <c r="E174" s="42"/>
      <c r="F174" s="42"/>
      <c r="G174" s="42"/>
      <c r="H174" s="42"/>
      <c r="I174" s="42"/>
      <c r="J174" s="42"/>
      <c r="K174" s="42"/>
      <c r="L174" s="42"/>
      <c r="M174" s="42"/>
      <c r="N174" s="42"/>
    </row>
    <row r="175" spans="1:14" x14ac:dyDescent="0.25">
      <c r="A175" s="42"/>
      <c r="B175" s="42"/>
      <c r="C175" s="42"/>
      <c r="D175" s="42"/>
      <c r="E175" s="42"/>
      <c r="F175" s="42"/>
      <c r="G175" s="42"/>
      <c r="H175" s="42"/>
      <c r="I175" s="42"/>
      <c r="J175" s="42"/>
      <c r="K175" s="42"/>
      <c r="L175" s="42"/>
      <c r="M175" s="42"/>
      <c r="N175" s="42"/>
    </row>
    <row r="176" spans="1:14" x14ac:dyDescent="0.25">
      <c r="A176" s="42"/>
      <c r="B176" s="42"/>
      <c r="C176" s="42"/>
      <c r="D176" s="42"/>
      <c r="E176" s="42"/>
      <c r="F176" s="42"/>
      <c r="G176" s="42"/>
      <c r="H176" s="42"/>
      <c r="I176" s="42"/>
      <c r="J176" s="42"/>
      <c r="K176" s="42"/>
      <c r="L176" s="42"/>
      <c r="M176" s="42"/>
      <c r="N176" s="42"/>
    </row>
    <row r="177" spans="1:14" x14ac:dyDescent="0.25">
      <c r="A177" s="42"/>
      <c r="B177" s="42"/>
      <c r="C177" s="42"/>
      <c r="D177" s="42"/>
      <c r="E177" s="42"/>
      <c r="F177" s="42"/>
      <c r="G177" s="42"/>
      <c r="H177" s="42"/>
      <c r="I177" s="42"/>
      <c r="J177" s="42"/>
      <c r="K177" s="42"/>
      <c r="L177" s="42"/>
      <c r="M177" s="42"/>
      <c r="N177" s="42"/>
    </row>
    <row r="178" spans="1:14" x14ac:dyDescent="0.25">
      <c r="A178" s="42"/>
      <c r="B178" s="42"/>
      <c r="C178" s="42"/>
      <c r="D178" s="42"/>
      <c r="E178" s="42"/>
      <c r="F178" s="42"/>
      <c r="G178" s="42"/>
      <c r="H178" s="42"/>
      <c r="I178" s="42"/>
      <c r="J178" s="42"/>
      <c r="K178" s="42"/>
      <c r="L178" s="42"/>
      <c r="M178" s="42"/>
      <c r="N178" s="42"/>
    </row>
    <row r="179" spans="1:14" x14ac:dyDescent="0.25">
      <c r="A179" s="42"/>
      <c r="B179" s="42"/>
      <c r="C179" s="42"/>
      <c r="D179" s="42"/>
      <c r="E179" s="42"/>
      <c r="F179" s="42"/>
      <c r="G179" s="42"/>
      <c r="H179" s="42"/>
      <c r="I179" s="42"/>
      <c r="J179" s="42"/>
      <c r="K179" s="42"/>
      <c r="L179" s="42"/>
      <c r="M179" s="42"/>
      <c r="N179" s="42"/>
    </row>
    <row r="180" spans="1:14" x14ac:dyDescent="0.25">
      <c r="A180" s="42"/>
      <c r="B180" s="42"/>
      <c r="C180" s="42"/>
      <c r="D180" s="42"/>
      <c r="E180" s="42"/>
      <c r="F180" s="42"/>
      <c r="G180" s="42"/>
      <c r="H180" s="42"/>
      <c r="I180" s="42"/>
      <c r="J180" s="42"/>
      <c r="K180" s="42"/>
      <c r="L180" s="42"/>
      <c r="M180" s="42"/>
      <c r="N180" s="42"/>
    </row>
    <row r="181" spans="1:14" x14ac:dyDescent="0.25">
      <c r="A181" s="42"/>
      <c r="B181" s="42"/>
      <c r="C181" s="42"/>
      <c r="D181" s="42"/>
      <c r="E181" s="42"/>
      <c r="F181" s="42"/>
      <c r="G181" s="42"/>
      <c r="H181" s="42"/>
      <c r="I181" s="42"/>
      <c r="J181" s="42"/>
      <c r="K181" s="42"/>
      <c r="L181" s="42"/>
      <c r="M181" s="42"/>
      <c r="N181" s="42"/>
    </row>
    <row r="182" spans="1:14" x14ac:dyDescent="0.25">
      <c r="A182" s="42"/>
      <c r="B182" s="42"/>
      <c r="C182" s="42"/>
      <c r="D182" s="42"/>
      <c r="E182" s="42"/>
      <c r="F182" s="42"/>
      <c r="G182" s="42"/>
      <c r="H182" s="42"/>
      <c r="I182" s="42"/>
      <c r="J182" s="42"/>
      <c r="K182" s="42"/>
      <c r="L182" s="42"/>
      <c r="M182" s="42"/>
      <c r="N182" s="42"/>
    </row>
    <row r="183" spans="1:14" x14ac:dyDescent="0.25">
      <c r="A183" s="42"/>
      <c r="B183" s="42"/>
      <c r="C183" s="42"/>
      <c r="D183" s="42"/>
      <c r="E183" s="42"/>
      <c r="F183" s="42"/>
      <c r="G183" s="42"/>
      <c r="H183" s="42"/>
      <c r="I183" s="42"/>
      <c r="J183" s="42"/>
      <c r="K183" s="42"/>
      <c r="L183" s="42"/>
      <c r="M183" s="42"/>
      <c r="N183" s="42"/>
    </row>
    <row r="184" spans="1:14" x14ac:dyDescent="0.25">
      <c r="A184" s="42"/>
      <c r="B184" s="42"/>
      <c r="C184" s="42"/>
      <c r="D184" s="42"/>
      <c r="E184" s="42"/>
      <c r="F184" s="42"/>
      <c r="G184" s="42"/>
      <c r="H184" s="42"/>
      <c r="I184" s="42"/>
      <c r="J184" s="42"/>
      <c r="K184" s="42"/>
      <c r="L184" s="42"/>
      <c r="M184" s="42"/>
      <c r="N184" s="42"/>
    </row>
    <row r="185" spans="1:14" x14ac:dyDescent="0.25">
      <c r="A185" s="42"/>
      <c r="B185" s="42"/>
      <c r="C185" s="42"/>
      <c r="D185" s="42"/>
      <c r="E185" s="42"/>
      <c r="F185" s="42"/>
      <c r="G185" s="42"/>
      <c r="H185" s="42"/>
      <c r="I185" s="42"/>
      <c r="J185" s="42"/>
      <c r="K185" s="42"/>
      <c r="L185" s="42"/>
      <c r="M185" s="42"/>
      <c r="N185" s="42"/>
    </row>
    <row r="186" spans="1:14" x14ac:dyDescent="0.25">
      <c r="A186" s="42"/>
      <c r="B186" s="42"/>
      <c r="C186" s="42"/>
      <c r="D186" s="42"/>
      <c r="E186" s="42"/>
      <c r="F186" s="42"/>
      <c r="G186" s="42"/>
      <c r="H186" s="42"/>
      <c r="I186" s="42"/>
      <c r="J186" s="42"/>
      <c r="K186" s="42"/>
      <c r="L186" s="42"/>
      <c r="M186" s="42"/>
      <c r="N186" s="42"/>
    </row>
  </sheetData>
  <sheetProtection algorithmName="SHA-512" hashValue="wmR/6dQyEudAhd6CY3HQa760gginj/GWb0G2reJwcgGnLrrlt6Sp80cO2GMUZDlaJNgOIzYBpcNghY1KWwj2TA==" saltValue="p8BKHgbT9Nvrq2OQXlVXgw==" spinCount="100000" sheet="1" objects="1" scenarios="1" selectLockedCells="1"/>
  <protectedRanges>
    <protectedRange sqref="K12:L21" name="Intervalo1"/>
  </protectedRanges>
  <mergeCells count="33">
    <mergeCell ref="A4:M4"/>
    <mergeCell ref="L1:M1"/>
    <mergeCell ref="D2:K2"/>
    <mergeCell ref="L2:M2"/>
    <mergeCell ref="K12:L12"/>
    <mergeCell ref="B11:J11"/>
    <mergeCell ref="B12:J12"/>
    <mergeCell ref="B10:L10"/>
    <mergeCell ref="K11:L11"/>
    <mergeCell ref="B15:J15"/>
    <mergeCell ref="B16:J16"/>
    <mergeCell ref="B17:J17"/>
    <mergeCell ref="B18:J18"/>
    <mergeCell ref="K17:L17"/>
    <mergeCell ref="K16:L16"/>
    <mergeCell ref="K15:L15"/>
    <mergeCell ref="K18:L18"/>
    <mergeCell ref="K14:L14"/>
    <mergeCell ref="K13:L13"/>
    <mergeCell ref="B23:J23"/>
    <mergeCell ref="B24:J24"/>
    <mergeCell ref="K22:M22"/>
    <mergeCell ref="K23:M23"/>
    <mergeCell ref="K24:M24"/>
    <mergeCell ref="B22:J22"/>
    <mergeCell ref="B21:J21"/>
    <mergeCell ref="B20:J20"/>
    <mergeCell ref="B19:J19"/>
    <mergeCell ref="B13:J13"/>
    <mergeCell ref="B14:J14"/>
    <mergeCell ref="K21:L21"/>
    <mergeCell ref="K20:L20"/>
    <mergeCell ref="K19:L19"/>
  </mergeCells>
  <conditionalFormatting sqref="K12:L21">
    <cfRule type="containsText" dxfId="2" priority="1" operator="containsText" text="Não verificado">
      <formula>NOT(ISERROR(SEARCH("Não verificado",K12)))</formula>
    </cfRule>
    <cfRule type="containsText" dxfId="1" priority="2" operator="containsText" text="Pendente">
      <formula>NOT(ISERROR(SEARCH("Pendente",K12)))</formula>
    </cfRule>
    <cfRule type="containsText" dxfId="0" priority="3" operator="containsText" text="Ok">
      <formula>NOT(ISERROR(SEARCH("Ok",K12)))</formula>
    </cfRule>
  </conditionalFormatting>
  <pageMargins left="0.25" right="0.25" top="0.75" bottom="0.75" header="0.3" footer="0.3"/>
  <pageSetup paperSize="9" scale="59" fitToHeight="0"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Plan6!$D$1:$D$3</xm:f>
          </x14:formula1>
          <xm:sqref>K12:K21 M12:M21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6">
    <pageSetUpPr fitToPage="1"/>
  </sheetPr>
  <dimension ref="A1:R181"/>
  <sheetViews>
    <sheetView showGridLines="0" zoomScale="115" zoomScaleNormal="115" workbookViewId="0">
      <pane ySplit="3" topLeftCell="A4" activePane="bottomLeft" state="frozen"/>
      <selection activeCell="F23" sqref="F23:G23"/>
      <selection pane="bottomLeft" activeCell="L25" sqref="L25:M25"/>
    </sheetView>
  </sheetViews>
  <sheetFormatPr defaultRowHeight="15" x14ac:dyDescent="0.25"/>
  <cols>
    <col min="6" max="6" width="10.140625" bestFit="1" customWidth="1"/>
    <col min="11" max="11" width="11.85546875" bestFit="1" customWidth="1"/>
    <col min="12" max="12" width="9.85546875" customWidth="1"/>
    <col min="14" max="14" width="9.5703125" bestFit="1" customWidth="1"/>
    <col min="15" max="15" width="10.7109375" customWidth="1"/>
    <col min="16" max="16" width="17.5703125" bestFit="1" customWidth="1"/>
    <col min="17" max="17" width="15.28515625" customWidth="1"/>
    <col min="18" max="18" width="9.5703125" bestFit="1" customWidth="1"/>
  </cols>
  <sheetData>
    <row r="1" spans="1:16" s="1" customFormat="1" ht="23.25" customHeight="1" x14ac:dyDescent="0.25">
      <c r="A1" s="185"/>
      <c r="B1" s="185"/>
      <c r="C1" s="185"/>
      <c r="D1" s="186" t="s">
        <v>28</v>
      </c>
      <c r="E1" s="186"/>
      <c r="F1" s="186"/>
      <c r="G1" s="186"/>
      <c r="H1" s="186"/>
      <c r="I1" s="186"/>
      <c r="J1" s="186"/>
      <c r="K1" s="186"/>
      <c r="L1" s="186"/>
      <c r="M1" s="186"/>
      <c r="N1" s="187">
        <f>'Página Inicial'!F24</f>
        <v>2021</v>
      </c>
    </row>
    <row r="2" spans="1:16" s="1" customFormat="1" ht="17.25" customHeight="1" x14ac:dyDescent="0.25">
      <c r="A2" s="185"/>
      <c r="B2" s="185"/>
      <c r="C2" s="185"/>
      <c r="D2" s="466" t="s">
        <v>25</v>
      </c>
      <c r="E2" s="466"/>
      <c r="F2" s="466"/>
      <c r="G2" s="466"/>
      <c r="H2" s="466"/>
      <c r="I2" s="466"/>
      <c r="J2" s="466"/>
      <c r="K2" s="466"/>
      <c r="L2" s="466"/>
      <c r="M2" s="466"/>
      <c r="N2" s="196" t="str">
        <f>'Página Inicial'!N2</f>
        <v>01 / DF</v>
      </c>
      <c r="O2" s="137"/>
    </row>
    <row r="3" spans="1:16" s="1" customFormat="1" ht="16.5" customHeight="1" x14ac:dyDescent="0.25">
      <c r="A3" s="185"/>
      <c r="B3" s="185"/>
      <c r="C3" s="185"/>
      <c r="D3" s="185"/>
      <c r="E3" s="185"/>
      <c r="F3" s="185"/>
      <c r="G3" s="185"/>
      <c r="H3" s="185"/>
      <c r="I3" s="185"/>
      <c r="J3" s="185"/>
      <c r="K3" s="185"/>
      <c r="L3" s="185"/>
      <c r="M3" s="185"/>
      <c r="N3" s="185"/>
    </row>
    <row r="4" spans="1:16" ht="23.25" customHeight="1" x14ac:dyDescent="0.3">
      <c r="A4" s="641" t="s">
        <v>976</v>
      </c>
      <c r="B4" s="641"/>
      <c r="C4" s="641"/>
      <c r="D4" s="641"/>
      <c r="E4" s="641"/>
      <c r="F4" s="641"/>
      <c r="G4" s="641"/>
      <c r="H4" s="641"/>
      <c r="I4" s="641"/>
      <c r="J4" s="641"/>
      <c r="K4" s="641"/>
      <c r="L4" s="641"/>
      <c r="M4" s="641"/>
      <c r="N4" s="641"/>
    </row>
    <row r="5" spans="1:16" ht="15" customHeight="1" x14ac:dyDescent="0.35">
      <c r="A5" s="197"/>
      <c r="B5" s="197"/>
      <c r="C5" s="197"/>
      <c r="D5" s="197"/>
      <c r="E5" s="197"/>
      <c r="F5" s="197"/>
      <c r="G5" s="197"/>
      <c r="H5" s="197"/>
      <c r="I5" s="197"/>
      <c r="J5" s="197"/>
      <c r="K5" s="197"/>
      <c r="L5" s="197"/>
      <c r="M5" s="197"/>
      <c r="N5" s="197"/>
    </row>
    <row r="6" spans="1:16" ht="15" customHeight="1" x14ac:dyDescent="0.25">
      <c r="A6" s="642"/>
      <c r="B6" s="642"/>
      <c r="C6" s="642"/>
      <c r="D6" s="642"/>
      <c r="E6" s="642"/>
      <c r="F6" s="642"/>
      <c r="G6" s="642"/>
      <c r="H6" s="642"/>
      <c r="I6" s="642"/>
      <c r="J6" s="642"/>
      <c r="K6" s="642"/>
      <c r="L6" s="642"/>
      <c r="M6" s="642"/>
      <c r="N6" s="642"/>
      <c r="O6" s="65"/>
      <c r="P6" s="64"/>
    </row>
    <row r="7" spans="1:16" ht="15" customHeight="1" x14ac:dyDescent="0.25">
      <c r="A7" s="198"/>
      <c r="B7" s="643"/>
      <c r="C7" s="643"/>
      <c r="D7" s="643"/>
      <c r="E7" s="643"/>
      <c r="F7" s="643"/>
      <c r="G7" s="643"/>
      <c r="H7" s="643"/>
      <c r="I7" s="643"/>
      <c r="J7" s="643"/>
      <c r="K7" s="643"/>
      <c r="L7" s="643"/>
      <c r="M7" s="643"/>
      <c r="N7" s="198"/>
      <c r="O7" s="65"/>
      <c r="P7" s="64"/>
    </row>
    <row r="8" spans="1:16" ht="15" customHeight="1" x14ac:dyDescent="0.25">
      <c r="A8" s="198"/>
      <c r="B8" s="643"/>
      <c r="C8" s="643"/>
      <c r="D8" s="643"/>
      <c r="E8" s="643"/>
      <c r="F8" s="643"/>
      <c r="G8" s="643"/>
      <c r="H8" s="643"/>
      <c r="I8" s="643"/>
      <c r="J8" s="643"/>
      <c r="K8" s="643"/>
      <c r="L8" s="643"/>
      <c r="M8" s="643"/>
      <c r="N8" s="198"/>
      <c r="O8" s="65"/>
      <c r="P8" s="64"/>
    </row>
    <row r="9" spans="1:16" ht="15" customHeight="1" x14ac:dyDescent="0.25">
      <c r="A9" s="198"/>
      <c r="B9" s="643"/>
      <c r="C9" s="643"/>
      <c r="D9" s="643"/>
      <c r="E9" s="643"/>
      <c r="F9" s="643"/>
      <c r="G9" s="643"/>
      <c r="H9" s="643"/>
      <c r="I9" s="643"/>
      <c r="J9" s="643"/>
      <c r="K9" s="643"/>
      <c r="L9" s="643"/>
      <c r="M9" s="643"/>
      <c r="N9" s="198"/>
      <c r="O9" s="65"/>
      <c r="P9" s="64"/>
    </row>
    <row r="10" spans="1:16" ht="15" customHeight="1" x14ac:dyDescent="0.25">
      <c r="A10" s="198"/>
      <c r="B10" s="643"/>
      <c r="C10" s="643"/>
      <c r="D10" s="643"/>
      <c r="E10" s="643"/>
      <c r="F10" s="643"/>
      <c r="G10" s="643"/>
      <c r="H10" s="643"/>
      <c r="I10" s="643"/>
      <c r="J10" s="643"/>
      <c r="K10" s="643"/>
      <c r="L10" s="643"/>
      <c r="M10" s="643"/>
      <c r="N10" s="198"/>
      <c r="O10" s="65"/>
      <c r="P10" s="64"/>
    </row>
    <row r="11" spans="1:16" ht="15" customHeight="1" x14ac:dyDescent="0.25">
      <c r="A11" s="198"/>
      <c r="B11" s="643"/>
      <c r="C11" s="643"/>
      <c r="D11" s="643"/>
      <c r="E11" s="643"/>
      <c r="F11" s="643"/>
      <c r="G11" s="643"/>
      <c r="H11" s="643"/>
      <c r="I11" s="643"/>
      <c r="J11" s="643"/>
      <c r="K11" s="643"/>
      <c r="L11" s="643"/>
      <c r="M11" s="643"/>
      <c r="N11" s="198"/>
      <c r="O11" s="65"/>
      <c r="P11" s="64"/>
    </row>
    <row r="12" spans="1:16" ht="15" customHeight="1" x14ac:dyDescent="0.25">
      <c r="A12" s="198"/>
      <c r="B12" s="199"/>
      <c r="C12" s="199"/>
      <c r="D12" s="199"/>
      <c r="E12" s="199"/>
      <c r="F12" s="199"/>
      <c r="G12" s="199"/>
      <c r="H12" s="199"/>
      <c r="I12" s="199"/>
      <c r="J12" s="199"/>
      <c r="K12" s="199"/>
      <c r="L12" s="199"/>
      <c r="M12" s="199"/>
      <c r="N12" s="198"/>
      <c r="O12" s="65"/>
      <c r="P12" s="64"/>
    </row>
    <row r="13" spans="1:16" ht="15.75" x14ac:dyDescent="0.25">
      <c r="A13" s="200"/>
      <c r="B13" s="628" t="s">
        <v>977</v>
      </c>
      <c r="C13" s="628"/>
      <c r="D13" s="628"/>
      <c r="E13" s="628"/>
      <c r="F13" s="628"/>
      <c r="G13" s="628"/>
      <c r="H13" s="628"/>
      <c r="I13" s="628"/>
      <c r="J13" s="628"/>
      <c r="K13" s="628"/>
      <c r="L13" s="628"/>
      <c r="M13" s="628"/>
      <c r="N13" s="201"/>
    </row>
    <row r="14" spans="1:16" ht="29.25" customHeight="1" x14ac:dyDescent="0.25">
      <c r="A14" s="200"/>
      <c r="B14" s="632" t="s">
        <v>822</v>
      </c>
      <c r="C14" s="633"/>
      <c r="D14" s="633"/>
      <c r="E14" s="634"/>
      <c r="F14" s="629" t="s">
        <v>839</v>
      </c>
      <c r="G14" s="630"/>
      <c r="H14" s="630"/>
      <c r="I14" s="630"/>
      <c r="J14" s="631"/>
      <c r="K14" s="629" t="s">
        <v>984</v>
      </c>
      <c r="L14" s="630"/>
      <c r="M14" s="631"/>
      <c r="N14" s="201"/>
    </row>
    <row r="15" spans="1:16" x14ac:dyDescent="0.25">
      <c r="A15" s="200"/>
      <c r="B15" s="635" t="s">
        <v>979</v>
      </c>
      <c r="C15" s="636"/>
      <c r="D15" s="636"/>
      <c r="E15" s="637"/>
      <c r="F15" s="638">
        <f>'Cálculo das Estimativas'!K41+K34+K35</f>
        <v>1310788</v>
      </c>
      <c r="G15" s="639"/>
      <c r="H15" s="639"/>
      <c r="I15" s="639"/>
      <c r="J15" s="640"/>
      <c r="K15" s="672">
        <f>F15+F16</f>
        <v>1325112</v>
      </c>
      <c r="L15" s="673"/>
      <c r="M15" s="674"/>
      <c r="N15" s="201"/>
    </row>
    <row r="16" spans="1:16" x14ac:dyDescent="0.25">
      <c r="A16" s="200"/>
      <c r="B16" s="635" t="s">
        <v>980</v>
      </c>
      <c r="C16" s="636"/>
      <c r="D16" s="636"/>
      <c r="E16" s="637"/>
      <c r="F16" s="638">
        <f>ROUNDUP('Cálculo das Estimativas'!K120, 0)</f>
        <v>14324</v>
      </c>
      <c r="G16" s="639"/>
      <c r="H16" s="639"/>
      <c r="I16" s="639"/>
      <c r="J16" s="640"/>
      <c r="K16" s="675"/>
      <c r="L16" s="676"/>
      <c r="M16" s="677"/>
      <c r="N16" s="201"/>
    </row>
    <row r="17" spans="1:18" x14ac:dyDescent="0.25">
      <c r="A17" s="200"/>
      <c r="B17" s="635" t="s">
        <v>981</v>
      </c>
      <c r="C17" s="636"/>
      <c r="D17" s="636"/>
      <c r="E17" s="637"/>
      <c r="F17" s="638">
        <f>'Cálculo das Estimativas'!K107+K97+K98</f>
        <v>148892</v>
      </c>
      <c r="G17" s="639"/>
      <c r="H17" s="639"/>
      <c r="I17" s="639"/>
      <c r="J17" s="640"/>
      <c r="K17" s="672">
        <f>F17+F18</f>
        <v>149987</v>
      </c>
      <c r="L17" s="673"/>
      <c r="M17" s="674"/>
      <c r="N17" s="201"/>
    </row>
    <row r="18" spans="1:18" x14ac:dyDescent="0.25">
      <c r="A18" s="200"/>
      <c r="B18" s="635" t="s">
        <v>982</v>
      </c>
      <c r="C18" s="636"/>
      <c r="D18" s="636"/>
      <c r="E18" s="637"/>
      <c r="F18" s="638">
        <f>ROUNDUP('Cálculo das Estimativas'!K123, 0)</f>
        <v>1095</v>
      </c>
      <c r="G18" s="639"/>
      <c r="H18" s="639"/>
      <c r="I18" s="639"/>
      <c r="J18" s="640"/>
      <c r="K18" s="675"/>
      <c r="L18" s="676"/>
      <c r="M18" s="677"/>
      <c r="N18" s="201"/>
    </row>
    <row r="19" spans="1:18" ht="15.75" x14ac:dyDescent="0.25">
      <c r="A19" s="200"/>
      <c r="B19" s="650" t="s">
        <v>983</v>
      </c>
      <c r="C19" s="651"/>
      <c r="D19" s="651"/>
      <c r="E19" s="651"/>
      <c r="F19" s="651"/>
      <c r="G19" s="651"/>
      <c r="H19" s="651"/>
      <c r="I19" s="651"/>
      <c r="J19" s="652"/>
      <c r="K19" s="653">
        <f>SUM(K15:K18)</f>
        <v>1475099</v>
      </c>
      <c r="L19" s="653"/>
      <c r="M19" s="653"/>
      <c r="N19" s="202"/>
    </row>
    <row r="20" spans="1:18" x14ac:dyDescent="0.25">
      <c r="A20" s="203"/>
      <c r="B20" s="191"/>
      <c r="C20" s="191"/>
      <c r="D20" s="191"/>
      <c r="E20" s="191"/>
      <c r="F20" s="191"/>
      <c r="G20" s="191"/>
      <c r="H20" s="191"/>
      <c r="I20" s="191"/>
      <c r="J20" s="191"/>
      <c r="K20" s="191"/>
      <c r="L20" s="191"/>
      <c r="M20" s="191"/>
      <c r="N20" s="201"/>
      <c r="P20" s="149"/>
    </row>
    <row r="21" spans="1:18" ht="15.75" x14ac:dyDescent="0.25">
      <c r="A21" s="201"/>
      <c r="B21" s="647" t="s">
        <v>978</v>
      </c>
      <c r="C21" s="648"/>
      <c r="D21" s="648"/>
      <c r="E21" s="648"/>
      <c r="F21" s="648"/>
      <c r="G21" s="648"/>
      <c r="H21" s="648"/>
      <c r="I21" s="648"/>
      <c r="J21" s="648"/>
      <c r="K21" s="648"/>
      <c r="L21" s="648"/>
      <c r="M21" s="649"/>
      <c r="N21" s="201"/>
      <c r="P21" s="35"/>
    </row>
    <row r="22" spans="1:18" ht="16.5" customHeight="1" x14ac:dyDescent="0.35">
      <c r="A22" s="191"/>
      <c r="B22" s="658" t="s">
        <v>986</v>
      </c>
      <c r="C22" s="659"/>
      <c r="D22" s="659"/>
      <c r="E22" s="660"/>
      <c r="F22" s="661" t="s">
        <v>987</v>
      </c>
      <c r="G22" s="662"/>
      <c r="H22" s="662"/>
      <c r="I22" s="663"/>
      <c r="J22" s="661" t="s">
        <v>1009</v>
      </c>
      <c r="K22" s="662"/>
      <c r="L22" s="662"/>
      <c r="M22" s="663"/>
      <c r="N22" s="204"/>
      <c r="Q22" s="38"/>
      <c r="R22" s="146"/>
    </row>
    <row r="23" spans="1:18" ht="16.5" customHeight="1" x14ac:dyDescent="0.25">
      <c r="A23" s="191"/>
      <c r="B23" s="644" t="s">
        <v>985</v>
      </c>
      <c r="C23" s="645"/>
      <c r="D23" s="656">
        <f>'Cálculo das Estimativas'!K44</f>
        <v>170454</v>
      </c>
      <c r="E23" s="657"/>
      <c r="F23" s="656" t="s">
        <v>985</v>
      </c>
      <c r="G23" s="657"/>
      <c r="H23" s="654">
        <f>'Cálculo das Estimativas'!K45</f>
        <v>0</v>
      </c>
      <c r="I23" s="655"/>
      <c r="J23" s="664">
        <f>'Cálculo das Estimativas'!K46</f>
        <v>0</v>
      </c>
      <c r="K23" s="665"/>
      <c r="L23" s="665"/>
      <c r="M23" s="666"/>
      <c r="N23" s="204"/>
      <c r="P23" s="35"/>
    </row>
    <row r="24" spans="1:18" ht="16.5" customHeight="1" x14ac:dyDescent="0.25">
      <c r="A24" s="191"/>
      <c r="B24" s="644" t="s">
        <v>988</v>
      </c>
      <c r="C24" s="646"/>
      <c r="D24" s="656">
        <f>'Cálculo das Estimativas'!K108</f>
        <v>17877</v>
      </c>
      <c r="E24" s="657"/>
      <c r="F24" s="656" t="s">
        <v>988</v>
      </c>
      <c r="G24" s="657"/>
      <c r="H24" s="654">
        <f>'Cálculo das Estimativas'!K109</f>
        <v>0</v>
      </c>
      <c r="I24" s="655"/>
      <c r="J24" s="667"/>
      <c r="K24" s="668"/>
      <c r="L24" s="668"/>
      <c r="M24" s="669"/>
      <c r="N24" s="191"/>
      <c r="R24" s="147"/>
    </row>
    <row r="25" spans="1:18" ht="15.6" x14ac:dyDescent="0.35">
      <c r="B25" s="169"/>
      <c r="C25" s="169"/>
      <c r="D25" s="169"/>
      <c r="E25" s="169"/>
      <c r="F25" s="170"/>
      <c r="G25" s="170"/>
      <c r="H25" s="170"/>
      <c r="I25" s="171"/>
      <c r="J25" s="671" t="s">
        <v>833</v>
      </c>
      <c r="K25" s="671"/>
      <c r="L25" s="670">
        <f>E23+E24+I23+I24+K23</f>
        <v>0</v>
      </c>
      <c r="M25" s="670"/>
      <c r="N25" s="154"/>
    </row>
    <row r="26" spans="1:18" ht="14.45" x14ac:dyDescent="0.35">
      <c r="A26" s="367"/>
      <c r="B26" s="367"/>
      <c r="C26" s="343"/>
      <c r="D26" s="343"/>
      <c r="E26" s="343"/>
      <c r="F26" s="343"/>
      <c r="G26" s="86"/>
      <c r="H26" s="343"/>
      <c r="I26" s="343"/>
      <c r="J26" s="343"/>
      <c r="K26" s="343"/>
      <c r="L26" s="86"/>
      <c r="M26" s="42"/>
      <c r="N26" s="42"/>
    </row>
    <row r="27" spans="1:18" x14ac:dyDescent="0.25">
      <c r="A27" s="367"/>
      <c r="B27" s="367"/>
      <c r="C27" s="343"/>
      <c r="D27" s="343"/>
      <c r="E27" s="343"/>
      <c r="F27" s="343"/>
      <c r="G27" s="86"/>
      <c r="H27" s="343"/>
      <c r="I27" s="343"/>
      <c r="J27" s="343"/>
      <c r="K27" s="343"/>
      <c r="L27" s="86"/>
      <c r="M27" s="42"/>
      <c r="N27" s="42"/>
    </row>
    <row r="28" spans="1:18" x14ac:dyDescent="0.25">
      <c r="A28" s="367"/>
      <c r="B28" s="367"/>
      <c r="C28" s="343"/>
      <c r="D28" s="343"/>
      <c r="E28" s="343"/>
      <c r="F28" s="343"/>
      <c r="G28" s="86"/>
      <c r="H28" s="343"/>
      <c r="I28" s="343"/>
      <c r="J28" s="343"/>
      <c r="K28" s="343"/>
      <c r="L28" s="86"/>
      <c r="M28" s="42"/>
      <c r="N28" s="42"/>
    </row>
    <row r="29" spans="1:18" ht="15.75" x14ac:dyDescent="0.25">
      <c r="A29" s="399"/>
      <c r="B29" s="399"/>
      <c r="C29" s="399"/>
      <c r="D29" s="88"/>
      <c r="E29" s="400"/>
      <c r="F29" s="400"/>
      <c r="G29" s="400"/>
      <c r="H29" s="401"/>
      <c r="I29" s="401"/>
      <c r="J29" s="400"/>
      <c r="K29" s="400"/>
      <c r="L29" s="400"/>
      <c r="M29" s="42"/>
      <c r="N29" s="42"/>
    </row>
    <row r="30" spans="1:18" x14ac:dyDescent="0.25">
      <c r="A30" s="42"/>
      <c r="B30" s="42"/>
      <c r="C30" s="42"/>
      <c r="D30" s="42"/>
      <c r="E30" s="42"/>
      <c r="F30" s="42"/>
      <c r="G30" s="42"/>
      <c r="H30" s="42"/>
      <c r="I30" s="42"/>
      <c r="J30" s="42"/>
      <c r="K30" s="42"/>
      <c r="L30" s="42"/>
      <c r="M30" s="42"/>
      <c r="N30" s="42"/>
    </row>
    <row r="31" spans="1:18" ht="21.75" customHeight="1" x14ac:dyDescent="0.25">
      <c r="A31" s="42"/>
      <c r="B31" s="42"/>
      <c r="C31" s="42"/>
      <c r="D31" s="42"/>
      <c r="E31" s="42"/>
      <c r="F31" s="42"/>
      <c r="G31" s="42"/>
      <c r="H31" s="42"/>
      <c r="I31" s="42"/>
      <c r="J31" s="42"/>
      <c r="K31" s="42"/>
      <c r="L31" s="42"/>
      <c r="M31" s="42"/>
      <c r="N31" s="42"/>
    </row>
    <row r="32" spans="1:18" x14ac:dyDescent="0.25">
      <c r="A32" s="42"/>
      <c r="B32" s="42"/>
      <c r="C32" s="42"/>
      <c r="D32" s="42"/>
      <c r="E32" s="42"/>
      <c r="F32" s="42"/>
      <c r="G32" s="42"/>
      <c r="H32" s="42"/>
      <c r="I32" s="42"/>
      <c r="J32" s="42"/>
      <c r="K32" s="42"/>
      <c r="L32" s="42"/>
      <c r="M32" s="42"/>
      <c r="N32" s="42"/>
    </row>
    <row r="33" spans="1:14" x14ac:dyDescent="0.25">
      <c r="A33" s="42"/>
      <c r="B33" s="42"/>
      <c r="C33" s="42"/>
      <c r="D33" s="42"/>
      <c r="E33" s="42"/>
      <c r="F33" s="42"/>
      <c r="G33" s="42"/>
      <c r="H33" s="42"/>
      <c r="I33" s="42"/>
      <c r="J33" s="42"/>
      <c r="K33" s="42"/>
      <c r="L33" s="42"/>
      <c r="M33" s="42"/>
      <c r="N33" s="42"/>
    </row>
    <row r="34" spans="1:14" x14ac:dyDescent="0.25">
      <c r="A34" s="42"/>
      <c r="B34" s="42"/>
      <c r="C34" s="42"/>
      <c r="D34" s="42"/>
      <c r="E34" s="42"/>
      <c r="F34" s="42"/>
      <c r="G34" s="42"/>
      <c r="H34" s="42"/>
      <c r="I34" s="42"/>
      <c r="J34" s="42"/>
      <c r="K34" s="42"/>
      <c r="L34" s="42"/>
      <c r="M34" s="42"/>
      <c r="N34" s="42"/>
    </row>
    <row r="35" spans="1:14" ht="18.75" x14ac:dyDescent="0.3">
      <c r="A35" s="89"/>
      <c r="B35" s="42"/>
      <c r="C35" s="42"/>
      <c r="D35" s="42"/>
      <c r="E35" s="42"/>
      <c r="F35" s="42"/>
      <c r="G35" s="42"/>
      <c r="H35" s="42"/>
      <c r="I35" s="42"/>
      <c r="J35" s="42"/>
      <c r="K35" s="42"/>
      <c r="L35" s="42"/>
      <c r="M35" s="42"/>
      <c r="N35" s="42"/>
    </row>
    <row r="36" spans="1:14" x14ac:dyDescent="0.25">
      <c r="A36" s="42"/>
      <c r="B36" s="42"/>
      <c r="C36" s="42"/>
      <c r="D36" s="42"/>
      <c r="E36" s="42"/>
      <c r="F36" s="42"/>
      <c r="G36" s="42"/>
      <c r="H36" s="42"/>
      <c r="I36" s="42"/>
      <c r="J36" s="42"/>
      <c r="K36" s="42"/>
      <c r="L36" s="42"/>
      <c r="M36" s="42"/>
      <c r="N36" s="42"/>
    </row>
    <row r="37" spans="1:14" x14ac:dyDescent="0.25">
      <c r="A37" s="42"/>
      <c r="B37" s="42"/>
      <c r="C37" s="42"/>
      <c r="D37" s="42"/>
      <c r="E37" s="42"/>
      <c r="F37" s="42"/>
      <c r="G37" s="42"/>
      <c r="H37" s="42"/>
      <c r="I37" s="42"/>
      <c r="J37" s="42"/>
      <c r="K37" s="42"/>
      <c r="L37" s="42"/>
      <c r="M37" s="42"/>
      <c r="N37" s="42"/>
    </row>
    <row r="38" spans="1:14" x14ac:dyDescent="0.25">
      <c r="A38" s="42"/>
      <c r="B38" s="42"/>
      <c r="C38" s="42"/>
      <c r="D38" s="42"/>
      <c r="E38" s="42"/>
      <c r="F38" s="42"/>
      <c r="G38" s="42"/>
      <c r="H38" s="42"/>
      <c r="I38" s="42"/>
      <c r="J38" s="42"/>
      <c r="K38" s="42"/>
      <c r="L38" s="42"/>
      <c r="M38" s="42"/>
      <c r="N38" s="42"/>
    </row>
    <row r="39" spans="1:14" ht="15.75" customHeight="1" x14ac:dyDescent="0.25">
      <c r="A39" s="42"/>
      <c r="B39" s="42"/>
      <c r="C39" s="42"/>
      <c r="D39" s="42"/>
      <c r="E39" s="42"/>
      <c r="F39" s="42"/>
      <c r="G39" s="42"/>
      <c r="H39" s="42"/>
      <c r="I39" s="42"/>
      <c r="J39" s="42"/>
      <c r="K39" s="42"/>
      <c r="L39" s="42"/>
      <c r="M39" s="42"/>
      <c r="N39" s="42"/>
    </row>
    <row r="40" spans="1:14" x14ac:dyDescent="0.25">
      <c r="A40" s="42"/>
      <c r="B40" s="42"/>
      <c r="C40" s="42"/>
      <c r="D40" s="42"/>
      <c r="E40" s="42"/>
      <c r="F40" s="42"/>
      <c r="G40" s="42"/>
      <c r="H40" s="42"/>
      <c r="I40" s="42"/>
      <c r="J40" s="42"/>
      <c r="K40" s="42"/>
      <c r="L40" s="42"/>
      <c r="M40" s="42"/>
      <c r="N40" s="42"/>
    </row>
    <row r="41" spans="1:14" x14ac:dyDescent="0.25">
      <c r="A41" s="42"/>
      <c r="B41" s="42"/>
      <c r="C41" s="42"/>
      <c r="D41" s="42"/>
      <c r="E41" s="42"/>
      <c r="F41" s="42"/>
      <c r="G41" s="42"/>
      <c r="H41" s="42"/>
      <c r="I41" s="42"/>
      <c r="J41" s="42"/>
      <c r="K41" s="42"/>
      <c r="L41" s="42"/>
      <c r="M41" s="42"/>
      <c r="N41" s="42"/>
    </row>
    <row r="42" spans="1:14" x14ac:dyDescent="0.25">
      <c r="A42" s="42"/>
      <c r="B42" s="42"/>
      <c r="C42" s="42"/>
      <c r="D42" s="42"/>
      <c r="E42" s="42"/>
      <c r="F42" s="42"/>
      <c r="G42" s="42"/>
      <c r="H42" s="42"/>
      <c r="I42" s="42"/>
      <c r="J42" s="42"/>
      <c r="K42" s="42"/>
      <c r="L42" s="42"/>
      <c r="M42" s="42"/>
      <c r="N42" s="42"/>
    </row>
    <row r="43" spans="1:14" x14ac:dyDescent="0.25">
      <c r="A43" s="42"/>
      <c r="B43" s="42"/>
      <c r="C43" s="42"/>
      <c r="D43" s="42"/>
      <c r="E43" s="42"/>
      <c r="F43" s="42"/>
      <c r="G43" s="42"/>
      <c r="H43" s="42"/>
      <c r="I43" s="42"/>
      <c r="J43" s="42"/>
      <c r="K43" s="42"/>
      <c r="L43" s="42"/>
      <c r="M43" s="42"/>
      <c r="N43" s="42"/>
    </row>
    <row r="44" spans="1:14" x14ac:dyDescent="0.25">
      <c r="A44" s="42"/>
      <c r="B44" s="42"/>
      <c r="C44" s="42"/>
      <c r="D44" s="42"/>
      <c r="E44" s="42"/>
      <c r="F44" s="42"/>
      <c r="G44" s="42"/>
      <c r="H44" s="42"/>
      <c r="I44" s="42"/>
      <c r="J44" s="42"/>
      <c r="K44" s="42"/>
      <c r="L44" s="42"/>
      <c r="M44" s="42"/>
      <c r="N44" s="42"/>
    </row>
    <row r="45" spans="1:14" x14ac:dyDescent="0.25">
      <c r="A45" s="42"/>
      <c r="B45" s="42"/>
      <c r="C45" s="42"/>
      <c r="D45" s="42"/>
      <c r="E45" s="42"/>
      <c r="F45" s="42"/>
      <c r="G45" s="42"/>
      <c r="H45" s="42"/>
      <c r="I45" s="42"/>
      <c r="J45" s="42"/>
      <c r="K45" s="42"/>
      <c r="L45" s="42"/>
      <c r="M45" s="42"/>
      <c r="N45" s="42"/>
    </row>
    <row r="46" spans="1:14" x14ac:dyDescent="0.25">
      <c r="A46" s="42"/>
      <c r="B46" s="42"/>
      <c r="C46" s="42"/>
      <c r="D46" s="42"/>
      <c r="E46" s="42"/>
      <c r="F46" s="42"/>
      <c r="G46" s="42"/>
      <c r="H46" s="42"/>
      <c r="I46" s="42"/>
      <c r="J46" s="42"/>
      <c r="K46" s="42"/>
      <c r="L46" s="42"/>
      <c r="M46" s="42"/>
      <c r="N46" s="42"/>
    </row>
    <row r="47" spans="1:14" x14ac:dyDescent="0.25">
      <c r="A47" s="42"/>
      <c r="B47" s="42"/>
      <c r="C47" s="42"/>
      <c r="D47" s="42"/>
      <c r="E47" s="42"/>
      <c r="F47" s="42"/>
      <c r="G47" s="42"/>
      <c r="H47" s="42"/>
      <c r="I47" s="42"/>
      <c r="J47" s="42"/>
      <c r="K47" s="42"/>
      <c r="L47" s="42"/>
      <c r="M47" s="42"/>
      <c r="N47" s="42"/>
    </row>
    <row r="48" spans="1:14" x14ac:dyDescent="0.25">
      <c r="A48" s="42"/>
      <c r="B48" s="42"/>
      <c r="C48" s="42"/>
      <c r="D48" s="42"/>
      <c r="E48" s="42"/>
      <c r="F48" s="42"/>
      <c r="G48" s="42"/>
      <c r="H48" s="42"/>
      <c r="I48" s="42"/>
      <c r="J48" s="42"/>
      <c r="K48" s="42"/>
      <c r="L48" s="42"/>
      <c r="M48" s="42"/>
      <c r="N48" s="42"/>
    </row>
    <row r="49" spans="1:14" x14ac:dyDescent="0.25">
      <c r="A49" s="42"/>
      <c r="B49" s="42"/>
      <c r="C49" s="42"/>
      <c r="D49" s="42"/>
      <c r="E49" s="42"/>
      <c r="F49" s="42"/>
      <c r="G49" s="42"/>
      <c r="H49" s="42"/>
      <c r="I49" s="42"/>
      <c r="J49" s="42"/>
      <c r="K49" s="42"/>
      <c r="L49" s="42"/>
      <c r="M49" s="42"/>
      <c r="N49" s="42"/>
    </row>
    <row r="50" spans="1:14" ht="15.75" x14ac:dyDescent="0.25">
      <c r="A50" s="42"/>
      <c r="B50" s="75"/>
      <c r="C50" s="75"/>
      <c r="D50" s="75"/>
      <c r="E50" s="75"/>
      <c r="F50" s="75"/>
      <c r="G50" s="75"/>
      <c r="H50" s="75"/>
      <c r="I50" s="75"/>
      <c r="J50" s="75"/>
      <c r="K50" s="75"/>
      <c r="L50" s="75"/>
      <c r="M50" s="75"/>
      <c r="N50" s="42"/>
    </row>
    <row r="51" spans="1:14" ht="15.75" x14ac:dyDescent="0.25">
      <c r="A51" s="42"/>
      <c r="B51" s="75"/>
      <c r="C51" s="75"/>
      <c r="D51" s="75"/>
      <c r="E51" s="75"/>
      <c r="F51" s="75"/>
      <c r="G51" s="75"/>
      <c r="H51" s="75"/>
      <c r="I51" s="75"/>
      <c r="J51" s="75"/>
      <c r="K51" s="75"/>
      <c r="L51" s="75"/>
      <c r="M51" s="75"/>
      <c r="N51" s="42"/>
    </row>
    <row r="52" spans="1:14" ht="18.75" x14ac:dyDescent="0.25">
      <c r="A52" s="42"/>
      <c r="B52" s="331"/>
      <c r="C52" s="331"/>
      <c r="D52" s="331"/>
      <c r="E52" s="331"/>
      <c r="F52" s="331"/>
      <c r="G52" s="331"/>
      <c r="H52" s="331"/>
      <c r="I52" s="331"/>
      <c r="J52" s="331"/>
      <c r="K52" s="49"/>
      <c r="L52" s="49"/>
      <c r="M52" s="49"/>
      <c r="N52" s="42"/>
    </row>
    <row r="53" spans="1:14" x14ac:dyDescent="0.25">
      <c r="A53" s="42"/>
      <c r="B53" s="338"/>
      <c r="C53" s="339"/>
      <c r="D53" s="339"/>
      <c r="E53" s="340"/>
      <c r="F53" s="340"/>
      <c r="G53" s="340"/>
      <c r="H53" s="340"/>
      <c r="I53" s="340"/>
      <c r="J53" s="340"/>
      <c r="K53" s="341"/>
      <c r="L53" s="341"/>
      <c r="M53" s="341"/>
      <c r="N53" s="42"/>
    </row>
    <row r="54" spans="1:14" x14ac:dyDescent="0.25">
      <c r="A54" s="42"/>
      <c r="B54" s="338"/>
      <c r="C54" s="335"/>
      <c r="D54" s="335"/>
      <c r="E54" s="342"/>
      <c r="F54" s="342"/>
      <c r="G54" s="342"/>
      <c r="H54" s="342"/>
      <c r="I54" s="342"/>
      <c r="J54" s="342"/>
      <c r="K54" s="334"/>
      <c r="L54" s="334"/>
      <c r="M54" s="334"/>
      <c r="N54" s="42"/>
    </row>
    <row r="55" spans="1:14" x14ac:dyDescent="0.25">
      <c r="A55" s="42"/>
      <c r="B55" s="338"/>
      <c r="C55" s="335"/>
      <c r="D55" s="335"/>
      <c r="E55" s="342"/>
      <c r="F55" s="342"/>
      <c r="G55" s="342"/>
      <c r="H55" s="342"/>
      <c r="I55" s="342"/>
      <c r="J55" s="342"/>
      <c r="K55" s="334"/>
      <c r="L55" s="334"/>
      <c r="M55" s="334"/>
      <c r="N55" s="42"/>
    </row>
    <row r="56" spans="1:14" x14ac:dyDescent="0.25">
      <c r="A56" s="42"/>
      <c r="B56" s="338"/>
      <c r="C56" s="335"/>
      <c r="D56" s="335"/>
      <c r="E56" s="342"/>
      <c r="F56" s="342"/>
      <c r="G56" s="342"/>
      <c r="H56" s="342"/>
      <c r="I56" s="342"/>
      <c r="J56" s="342"/>
      <c r="K56" s="334"/>
      <c r="L56" s="334"/>
      <c r="M56" s="334"/>
      <c r="N56" s="42"/>
    </row>
    <row r="57" spans="1:14" x14ac:dyDescent="0.25">
      <c r="A57" s="42"/>
      <c r="B57" s="338"/>
      <c r="C57" s="335"/>
      <c r="D57" s="335"/>
      <c r="E57" s="336"/>
      <c r="F57" s="336"/>
      <c r="G57" s="336"/>
      <c r="H57" s="336"/>
      <c r="I57" s="336"/>
      <c r="J57" s="336"/>
      <c r="K57" s="337"/>
      <c r="L57" s="337"/>
      <c r="M57" s="337"/>
      <c r="N57" s="42"/>
    </row>
    <row r="58" spans="1:14" x14ac:dyDescent="0.25">
      <c r="A58" s="42"/>
      <c r="B58" s="338"/>
      <c r="C58" s="339"/>
      <c r="D58" s="339"/>
      <c r="E58" s="340"/>
      <c r="F58" s="340"/>
      <c r="G58" s="340"/>
      <c r="H58" s="340"/>
      <c r="I58" s="340"/>
      <c r="J58" s="340"/>
      <c r="K58" s="341"/>
      <c r="L58" s="341"/>
      <c r="M58" s="341"/>
      <c r="N58" s="42"/>
    </row>
    <row r="59" spans="1:14" x14ac:dyDescent="0.25">
      <c r="A59" s="42"/>
      <c r="B59" s="338"/>
      <c r="C59" s="335"/>
      <c r="D59" s="335"/>
      <c r="E59" s="342"/>
      <c r="F59" s="342"/>
      <c r="G59" s="342"/>
      <c r="H59" s="342"/>
      <c r="I59" s="342"/>
      <c r="J59" s="342"/>
      <c r="K59" s="334"/>
      <c r="L59" s="334"/>
      <c r="M59" s="334"/>
      <c r="N59" s="42"/>
    </row>
    <row r="60" spans="1:14" x14ac:dyDescent="0.25">
      <c r="A60" s="42"/>
      <c r="B60" s="338"/>
      <c r="C60" s="335"/>
      <c r="D60" s="335"/>
      <c r="E60" s="342"/>
      <c r="F60" s="342"/>
      <c r="G60" s="342"/>
      <c r="H60" s="342"/>
      <c r="I60" s="342"/>
      <c r="J60" s="342"/>
      <c r="K60" s="334"/>
      <c r="L60" s="334"/>
      <c r="M60" s="334"/>
      <c r="N60" s="42"/>
    </row>
    <row r="61" spans="1:14" x14ac:dyDescent="0.25">
      <c r="A61" s="42"/>
      <c r="B61" s="338"/>
      <c r="C61" s="335"/>
      <c r="D61" s="335"/>
      <c r="E61" s="342"/>
      <c r="F61" s="342"/>
      <c r="G61" s="342"/>
      <c r="H61" s="342"/>
      <c r="I61" s="342"/>
      <c r="J61" s="342"/>
      <c r="K61" s="334"/>
      <c r="L61" s="334"/>
      <c r="M61" s="334"/>
      <c r="N61" s="42"/>
    </row>
    <row r="62" spans="1:14" x14ac:dyDescent="0.25">
      <c r="A62" s="42"/>
      <c r="B62" s="338"/>
      <c r="C62" s="335"/>
      <c r="D62" s="335"/>
      <c r="E62" s="336"/>
      <c r="F62" s="336"/>
      <c r="G62" s="336"/>
      <c r="H62" s="336"/>
      <c r="I62" s="336"/>
      <c r="J62" s="336"/>
      <c r="K62" s="337"/>
      <c r="L62" s="337"/>
      <c r="M62" s="337"/>
      <c r="N62" s="42"/>
    </row>
    <row r="63" spans="1:14" x14ac:dyDescent="0.25">
      <c r="A63" s="42"/>
      <c r="B63" s="338"/>
      <c r="C63" s="339"/>
      <c r="D63" s="339"/>
      <c r="E63" s="340"/>
      <c r="F63" s="340"/>
      <c r="G63" s="340"/>
      <c r="H63" s="340"/>
      <c r="I63" s="340"/>
      <c r="J63" s="340"/>
      <c r="K63" s="341"/>
      <c r="L63" s="341"/>
      <c r="M63" s="341"/>
      <c r="N63" s="42"/>
    </row>
    <row r="64" spans="1:14" x14ac:dyDescent="0.25">
      <c r="A64" s="42"/>
      <c r="B64" s="338"/>
      <c r="C64" s="335"/>
      <c r="D64" s="335"/>
      <c r="E64" s="342"/>
      <c r="F64" s="342"/>
      <c r="G64" s="342"/>
      <c r="H64" s="342"/>
      <c r="I64" s="342"/>
      <c r="J64" s="342"/>
      <c r="K64" s="334"/>
      <c r="L64" s="334"/>
      <c r="M64" s="334"/>
      <c r="N64" s="42"/>
    </row>
    <row r="65" spans="1:14" x14ac:dyDescent="0.25">
      <c r="A65" s="42"/>
      <c r="B65" s="338"/>
      <c r="C65" s="335"/>
      <c r="D65" s="335"/>
      <c r="E65" s="342"/>
      <c r="F65" s="342"/>
      <c r="G65" s="342"/>
      <c r="H65" s="342"/>
      <c r="I65" s="342"/>
      <c r="J65" s="342"/>
      <c r="K65" s="334"/>
      <c r="L65" s="334"/>
      <c r="M65" s="334"/>
      <c r="N65" s="42"/>
    </row>
    <row r="66" spans="1:14" x14ac:dyDescent="0.25">
      <c r="A66" s="42"/>
      <c r="B66" s="338"/>
      <c r="C66" s="335"/>
      <c r="D66" s="335"/>
      <c r="E66" s="342"/>
      <c r="F66" s="342"/>
      <c r="G66" s="342"/>
      <c r="H66" s="342"/>
      <c r="I66" s="342"/>
      <c r="J66" s="342"/>
      <c r="K66" s="334"/>
      <c r="L66" s="334"/>
      <c r="M66" s="334"/>
      <c r="N66" s="42"/>
    </row>
    <row r="67" spans="1:14" x14ac:dyDescent="0.25">
      <c r="A67" s="42"/>
      <c r="B67" s="338"/>
      <c r="C67" s="335"/>
      <c r="D67" s="335"/>
      <c r="E67" s="336"/>
      <c r="F67" s="336"/>
      <c r="G67" s="336"/>
      <c r="H67" s="336"/>
      <c r="I67" s="336"/>
      <c r="J67" s="336"/>
      <c r="K67" s="337"/>
      <c r="L67" s="337"/>
      <c r="M67" s="337"/>
      <c r="N67" s="42"/>
    </row>
    <row r="68" spans="1:14" x14ac:dyDescent="0.25">
      <c r="A68" s="42"/>
      <c r="B68" s="338"/>
      <c r="C68" s="339"/>
      <c r="D68" s="339"/>
      <c r="E68" s="340"/>
      <c r="F68" s="340"/>
      <c r="G68" s="340"/>
      <c r="H68" s="340"/>
      <c r="I68" s="340"/>
      <c r="J68" s="340"/>
      <c r="K68" s="341"/>
      <c r="L68" s="341"/>
      <c r="M68" s="341"/>
      <c r="N68" s="42"/>
    </row>
    <row r="69" spans="1:14" x14ac:dyDescent="0.25">
      <c r="A69" s="42"/>
      <c r="B69" s="338"/>
      <c r="C69" s="335"/>
      <c r="D69" s="335"/>
      <c r="E69" s="342"/>
      <c r="F69" s="342"/>
      <c r="G69" s="342"/>
      <c r="H69" s="342"/>
      <c r="I69" s="342"/>
      <c r="J69" s="342"/>
      <c r="K69" s="334"/>
      <c r="L69" s="334"/>
      <c r="M69" s="334"/>
      <c r="N69" s="42"/>
    </row>
    <row r="70" spans="1:14" x14ac:dyDescent="0.25">
      <c r="A70" s="42"/>
      <c r="B70" s="338"/>
      <c r="C70" s="335"/>
      <c r="D70" s="335"/>
      <c r="E70" s="342"/>
      <c r="F70" s="342"/>
      <c r="G70" s="342"/>
      <c r="H70" s="342"/>
      <c r="I70" s="342"/>
      <c r="J70" s="342"/>
      <c r="K70" s="334"/>
      <c r="L70" s="334"/>
      <c r="M70" s="334"/>
      <c r="N70" s="42"/>
    </row>
    <row r="71" spans="1:14" x14ac:dyDescent="0.25">
      <c r="A71" s="42"/>
      <c r="B71" s="338"/>
      <c r="C71" s="335"/>
      <c r="D71" s="335"/>
      <c r="E71" s="342"/>
      <c r="F71" s="342"/>
      <c r="G71" s="342"/>
      <c r="H71" s="342"/>
      <c r="I71" s="342"/>
      <c r="J71" s="342"/>
      <c r="K71" s="334"/>
      <c r="L71" s="334"/>
      <c r="M71" s="334"/>
      <c r="N71" s="42"/>
    </row>
    <row r="72" spans="1:14" x14ac:dyDescent="0.25">
      <c r="A72" s="42"/>
      <c r="B72" s="338"/>
      <c r="C72" s="335"/>
      <c r="D72" s="335"/>
      <c r="E72" s="336"/>
      <c r="F72" s="336"/>
      <c r="G72" s="336"/>
      <c r="H72" s="336"/>
      <c r="I72" s="336"/>
      <c r="J72" s="336"/>
      <c r="K72" s="337"/>
      <c r="L72" s="337"/>
      <c r="M72" s="337"/>
      <c r="N72" s="42"/>
    </row>
    <row r="73" spans="1:14" x14ac:dyDescent="0.25">
      <c r="A73" s="42"/>
      <c r="B73" s="338"/>
      <c r="C73" s="339"/>
      <c r="D73" s="339"/>
      <c r="E73" s="340"/>
      <c r="F73" s="340"/>
      <c r="G73" s="340"/>
      <c r="H73" s="340"/>
      <c r="I73" s="340"/>
      <c r="J73" s="340"/>
      <c r="K73" s="341"/>
      <c r="L73" s="341"/>
      <c r="M73" s="341"/>
      <c r="N73" s="42"/>
    </row>
    <row r="74" spans="1:14" x14ac:dyDescent="0.25">
      <c r="A74" s="42"/>
      <c r="B74" s="338"/>
      <c r="C74" s="335"/>
      <c r="D74" s="335"/>
      <c r="E74" s="342"/>
      <c r="F74" s="342"/>
      <c r="G74" s="342"/>
      <c r="H74" s="342"/>
      <c r="I74" s="342"/>
      <c r="J74" s="342"/>
      <c r="K74" s="334"/>
      <c r="L74" s="334"/>
      <c r="M74" s="334"/>
      <c r="N74" s="42"/>
    </row>
    <row r="75" spans="1:14" x14ac:dyDescent="0.25">
      <c r="A75" s="42"/>
      <c r="B75" s="338"/>
      <c r="C75" s="335"/>
      <c r="D75" s="335"/>
      <c r="E75" s="342"/>
      <c r="F75" s="342"/>
      <c r="G75" s="342"/>
      <c r="H75" s="342"/>
      <c r="I75" s="342"/>
      <c r="J75" s="342"/>
      <c r="K75" s="334"/>
      <c r="L75" s="334"/>
      <c r="M75" s="334"/>
      <c r="N75" s="42"/>
    </row>
    <row r="76" spans="1:14" x14ac:dyDescent="0.25">
      <c r="A76" s="42"/>
      <c r="B76" s="338"/>
      <c r="C76" s="335"/>
      <c r="D76" s="335"/>
      <c r="E76" s="342"/>
      <c r="F76" s="342"/>
      <c r="G76" s="342"/>
      <c r="H76" s="342"/>
      <c r="I76" s="342"/>
      <c r="J76" s="342"/>
      <c r="K76" s="334"/>
      <c r="L76" s="334"/>
      <c r="M76" s="334"/>
      <c r="N76" s="42"/>
    </row>
    <row r="77" spans="1:14" x14ac:dyDescent="0.25">
      <c r="A77" s="42"/>
      <c r="B77" s="338"/>
      <c r="C77" s="335"/>
      <c r="D77" s="335"/>
      <c r="E77" s="336"/>
      <c r="F77" s="336"/>
      <c r="G77" s="336"/>
      <c r="H77" s="336"/>
      <c r="I77" s="336"/>
      <c r="J77" s="336"/>
      <c r="K77" s="337"/>
      <c r="L77" s="337"/>
      <c r="M77" s="337"/>
      <c r="N77" s="42"/>
    </row>
    <row r="78" spans="1:14" x14ac:dyDescent="0.25">
      <c r="A78" s="42"/>
      <c r="B78" s="338"/>
      <c r="C78" s="339"/>
      <c r="D78" s="339"/>
      <c r="E78" s="340"/>
      <c r="F78" s="340"/>
      <c r="G78" s="340"/>
      <c r="H78" s="340"/>
      <c r="I78" s="340"/>
      <c r="J78" s="340"/>
      <c r="K78" s="341"/>
      <c r="L78" s="341"/>
      <c r="M78" s="341"/>
      <c r="N78" s="42"/>
    </row>
    <row r="79" spans="1:14" x14ac:dyDescent="0.25">
      <c r="A79" s="42"/>
      <c r="B79" s="338"/>
      <c r="C79" s="335"/>
      <c r="D79" s="335"/>
      <c r="E79" s="342"/>
      <c r="F79" s="342"/>
      <c r="G79" s="342"/>
      <c r="H79" s="342"/>
      <c r="I79" s="342"/>
      <c r="J79" s="342"/>
      <c r="K79" s="334"/>
      <c r="L79" s="334"/>
      <c r="M79" s="334"/>
      <c r="N79" s="42"/>
    </row>
    <row r="80" spans="1:14" x14ac:dyDescent="0.25">
      <c r="A80" s="42"/>
      <c r="B80" s="338"/>
      <c r="C80" s="335"/>
      <c r="D80" s="335"/>
      <c r="E80" s="342"/>
      <c r="F80" s="342"/>
      <c r="G80" s="342"/>
      <c r="H80" s="342"/>
      <c r="I80" s="342"/>
      <c r="J80" s="342"/>
      <c r="K80" s="334"/>
      <c r="L80" s="334"/>
      <c r="M80" s="334"/>
      <c r="N80" s="42"/>
    </row>
    <row r="81" spans="1:14" x14ac:dyDescent="0.25">
      <c r="A81" s="42"/>
      <c r="B81" s="338"/>
      <c r="C81" s="335"/>
      <c r="D81" s="335"/>
      <c r="E81" s="342"/>
      <c r="F81" s="342"/>
      <c r="G81" s="342"/>
      <c r="H81" s="342"/>
      <c r="I81" s="342"/>
      <c r="J81" s="342"/>
      <c r="K81" s="334"/>
      <c r="L81" s="334"/>
      <c r="M81" s="334"/>
      <c r="N81" s="42"/>
    </row>
    <row r="82" spans="1:14" x14ac:dyDescent="0.25">
      <c r="A82" s="42"/>
      <c r="B82" s="338"/>
      <c r="C82" s="335"/>
      <c r="D82" s="335"/>
      <c r="E82" s="336"/>
      <c r="F82" s="336"/>
      <c r="G82" s="336"/>
      <c r="H82" s="336"/>
      <c r="I82" s="336"/>
      <c r="J82" s="336"/>
      <c r="K82" s="337"/>
      <c r="L82" s="337"/>
      <c r="M82" s="337"/>
      <c r="N82" s="42"/>
    </row>
    <row r="83" spans="1:14" x14ac:dyDescent="0.25">
      <c r="A83" s="42"/>
      <c r="B83" s="338"/>
      <c r="C83" s="339"/>
      <c r="D83" s="339"/>
      <c r="E83" s="340"/>
      <c r="F83" s="340"/>
      <c r="G83" s="340"/>
      <c r="H83" s="340"/>
      <c r="I83" s="340"/>
      <c r="J83" s="340"/>
      <c r="K83" s="341"/>
      <c r="L83" s="341"/>
      <c r="M83" s="341"/>
      <c r="N83" s="42"/>
    </row>
    <row r="84" spans="1:14" x14ac:dyDescent="0.25">
      <c r="A84" s="42"/>
      <c r="B84" s="338"/>
      <c r="C84" s="335"/>
      <c r="D84" s="335"/>
      <c r="E84" s="342"/>
      <c r="F84" s="342"/>
      <c r="G84" s="342"/>
      <c r="H84" s="342"/>
      <c r="I84" s="342"/>
      <c r="J84" s="342"/>
      <c r="K84" s="334"/>
      <c r="L84" s="334"/>
      <c r="M84" s="334"/>
      <c r="N84" s="42"/>
    </row>
    <row r="85" spans="1:14" x14ac:dyDescent="0.25">
      <c r="A85" s="42"/>
      <c r="B85" s="338"/>
      <c r="C85" s="335"/>
      <c r="D85" s="335"/>
      <c r="E85" s="342"/>
      <c r="F85" s="342"/>
      <c r="G85" s="342"/>
      <c r="H85" s="342"/>
      <c r="I85" s="342"/>
      <c r="J85" s="342"/>
      <c r="K85" s="334"/>
      <c r="L85" s="334"/>
      <c r="M85" s="334"/>
      <c r="N85" s="42"/>
    </row>
    <row r="86" spans="1:14" x14ac:dyDescent="0.25">
      <c r="A86" s="42"/>
      <c r="B86" s="338"/>
      <c r="C86" s="335"/>
      <c r="D86" s="335"/>
      <c r="E86" s="342"/>
      <c r="F86" s="342"/>
      <c r="G86" s="342"/>
      <c r="H86" s="342"/>
      <c r="I86" s="342"/>
      <c r="J86" s="342"/>
      <c r="K86" s="334"/>
      <c r="L86" s="334"/>
      <c r="M86" s="334"/>
      <c r="N86" s="42"/>
    </row>
    <row r="87" spans="1:14" x14ac:dyDescent="0.25">
      <c r="A87" s="42"/>
      <c r="B87" s="338"/>
      <c r="C87" s="335"/>
      <c r="D87" s="335"/>
      <c r="E87" s="336"/>
      <c r="F87" s="336"/>
      <c r="G87" s="336"/>
      <c r="H87" s="336"/>
      <c r="I87" s="336"/>
      <c r="J87" s="336"/>
      <c r="K87" s="337"/>
      <c r="L87" s="337"/>
      <c r="M87" s="337"/>
      <c r="N87" s="42"/>
    </row>
    <row r="88" spans="1:14" ht="18.75" x14ac:dyDescent="0.25">
      <c r="A88" s="42"/>
      <c r="B88" s="331"/>
      <c r="C88" s="331"/>
      <c r="D88" s="331"/>
      <c r="E88" s="331"/>
      <c r="F88" s="331"/>
      <c r="G88" s="331"/>
      <c r="H88" s="331"/>
      <c r="I88" s="331"/>
      <c r="J88" s="331"/>
      <c r="K88" s="269"/>
      <c r="L88" s="269"/>
      <c r="M88" s="269"/>
      <c r="N88" s="42"/>
    </row>
    <row r="89" spans="1:14" ht="18.75" x14ac:dyDescent="0.25">
      <c r="A89" s="42"/>
      <c r="B89" s="331"/>
      <c r="C89" s="331"/>
      <c r="D89" s="331"/>
      <c r="E89" s="332"/>
      <c r="F89" s="332"/>
      <c r="G89" s="332"/>
      <c r="H89" s="332"/>
      <c r="I89" s="332"/>
      <c r="J89" s="332"/>
      <c r="K89" s="333"/>
      <c r="L89" s="333"/>
      <c r="M89" s="333"/>
      <c r="N89" s="42"/>
    </row>
    <row r="90" spans="1:14" x14ac:dyDescent="0.25">
      <c r="A90" s="42"/>
      <c r="B90" s="42"/>
      <c r="C90" s="42"/>
      <c r="D90" s="42"/>
      <c r="E90" s="42"/>
      <c r="F90" s="42"/>
      <c r="G90" s="42"/>
      <c r="H90" s="42"/>
      <c r="I90" s="42"/>
      <c r="J90" s="42"/>
      <c r="K90" s="42"/>
      <c r="L90" s="42"/>
      <c r="M90" s="42"/>
      <c r="N90" s="42"/>
    </row>
    <row r="91" spans="1:14" x14ac:dyDescent="0.25">
      <c r="A91" s="42"/>
      <c r="B91" s="42"/>
      <c r="C91" s="42"/>
      <c r="D91" s="42"/>
      <c r="E91" s="42"/>
      <c r="F91" s="42"/>
      <c r="G91" s="42"/>
      <c r="H91" s="42"/>
      <c r="I91" s="42"/>
      <c r="J91" s="42"/>
      <c r="K91" s="42"/>
      <c r="L91" s="42"/>
      <c r="M91" s="42"/>
      <c r="N91" s="42"/>
    </row>
    <row r="92" spans="1:14" x14ac:dyDescent="0.25">
      <c r="A92" s="42"/>
      <c r="B92" s="42"/>
      <c r="C92" s="42"/>
      <c r="D92" s="42"/>
      <c r="E92" s="42"/>
      <c r="F92" s="42"/>
      <c r="G92" s="42"/>
      <c r="H92" s="42"/>
      <c r="I92" s="42"/>
      <c r="J92" s="42"/>
      <c r="K92" s="42"/>
      <c r="L92" s="42"/>
      <c r="M92" s="42"/>
      <c r="N92" s="42"/>
    </row>
    <row r="93" spans="1:14" x14ac:dyDescent="0.25">
      <c r="A93" s="42"/>
      <c r="B93" s="42"/>
      <c r="C93" s="42"/>
      <c r="D93" s="42"/>
      <c r="E93" s="42"/>
      <c r="F93" s="42"/>
      <c r="G93" s="42"/>
      <c r="H93" s="42"/>
      <c r="I93" s="42"/>
      <c r="J93" s="42"/>
      <c r="K93" s="42"/>
      <c r="L93" s="42"/>
      <c r="M93" s="42"/>
      <c r="N93" s="42"/>
    </row>
    <row r="94" spans="1:14" x14ac:dyDescent="0.25">
      <c r="A94" s="42"/>
      <c r="B94" s="42"/>
      <c r="C94" s="42"/>
      <c r="D94" s="42"/>
      <c r="E94" s="42"/>
      <c r="F94" s="42"/>
      <c r="G94" s="42"/>
      <c r="H94" s="42"/>
      <c r="I94" s="42"/>
      <c r="J94" s="42"/>
      <c r="K94" s="42"/>
      <c r="L94" s="42"/>
      <c r="M94" s="42"/>
      <c r="N94" s="42"/>
    </row>
    <row r="95" spans="1:14" x14ac:dyDescent="0.25">
      <c r="A95" s="42"/>
      <c r="B95" s="42"/>
      <c r="C95" s="42"/>
      <c r="D95" s="42"/>
      <c r="E95" s="42"/>
      <c r="F95" s="42"/>
      <c r="G95" s="42"/>
      <c r="H95" s="42"/>
      <c r="I95" s="42"/>
      <c r="J95" s="42"/>
      <c r="K95" s="42"/>
      <c r="L95" s="42"/>
      <c r="M95" s="42"/>
      <c r="N95" s="42"/>
    </row>
    <row r="96" spans="1:14" x14ac:dyDescent="0.25">
      <c r="A96" s="42"/>
      <c r="B96" s="42"/>
      <c r="C96" s="42"/>
      <c r="D96" s="42"/>
      <c r="E96" s="42"/>
      <c r="F96" s="42"/>
      <c r="G96" s="42"/>
      <c r="H96" s="42"/>
      <c r="I96" s="42"/>
      <c r="J96" s="42"/>
      <c r="K96" s="42"/>
      <c r="L96" s="42"/>
      <c r="M96" s="42"/>
      <c r="N96" s="42"/>
    </row>
    <row r="97" spans="1:14" x14ac:dyDescent="0.25">
      <c r="A97" s="42"/>
      <c r="B97" s="42"/>
      <c r="C97" s="42"/>
      <c r="D97" s="42"/>
      <c r="E97" s="42"/>
      <c r="F97" s="42"/>
      <c r="G97" s="42"/>
      <c r="H97" s="42"/>
      <c r="I97" s="42"/>
      <c r="J97" s="42"/>
      <c r="K97" s="42"/>
      <c r="L97" s="42"/>
      <c r="M97" s="42"/>
      <c r="N97" s="42"/>
    </row>
    <row r="98" spans="1:14" x14ac:dyDescent="0.25">
      <c r="A98" s="42"/>
      <c r="B98" s="42"/>
      <c r="C98" s="42"/>
      <c r="D98" s="42"/>
      <c r="E98" s="42"/>
      <c r="F98" s="42"/>
      <c r="G98" s="42"/>
      <c r="H98" s="42"/>
      <c r="I98" s="42"/>
      <c r="J98" s="42"/>
      <c r="K98" s="42"/>
      <c r="L98" s="42"/>
      <c r="M98" s="42"/>
      <c r="N98" s="42"/>
    </row>
    <row r="99" spans="1:14" x14ac:dyDescent="0.25">
      <c r="A99" s="42"/>
      <c r="B99" s="42"/>
      <c r="C99" s="42"/>
      <c r="D99" s="42"/>
      <c r="E99" s="42"/>
      <c r="F99" s="42"/>
      <c r="G99" s="42"/>
      <c r="H99" s="42"/>
      <c r="I99" s="42"/>
      <c r="J99" s="42"/>
      <c r="K99" s="42"/>
      <c r="L99" s="42"/>
      <c r="M99" s="42"/>
      <c r="N99" s="42"/>
    </row>
    <row r="100" spans="1:14" x14ac:dyDescent="0.25">
      <c r="A100" s="42"/>
      <c r="B100" s="42"/>
      <c r="C100" s="42"/>
      <c r="D100" s="42"/>
      <c r="E100" s="42"/>
      <c r="F100" s="42"/>
      <c r="G100" s="42"/>
      <c r="H100" s="42"/>
      <c r="I100" s="42"/>
      <c r="J100" s="42"/>
      <c r="K100" s="42"/>
      <c r="L100" s="42"/>
      <c r="M100" s="42"/>
      <c r="N100" s="42"/>
    </row>
    <row r="101" spans="1:14" x14ac:dyDescent="0.25">
      <c r="A101" s="42"/>
      <c r="B101" s="42"/>
      <c r="C101" s="42"/>
      <c r="D101" s="42"/>
      <c r="E101" s="42"/>
      <c r="F101" s="42"/>
      <c r="G101" s="42"/>
      <c r="H101" s="42"/>
      <c r="I101" s="42"/>
      <c r="J101" s="42"/>
      <c r="K101" s="42"/>
      <c r="L101" s="42"/>
      <c r="M101" s="42"/>
      <c r="N101" s="42"/>
    </row>
    <row r="102" spans="1:14" x14ac:dyDescent="0.25">
      <c r="A102" s="42"/>
      <c r="B102" s="42"/>
      <c r="C102" s="42"/>
      <c r="D102" s="42"/>
      <c r="E102" s="42"/>
      <c r="F102" s="42"/>
      <c r="G102" s="42"/>
      <c r="H102" s="42"/>
      <c r="I102" s="42"/>
      <c r="J102" s="42"/>
      <c r="K102" s="42"/>
      <c r="L102" s="42"/>
      <c r="M102" s="42"/>
      <c r="N102" s="42"/>
    </row>
    <row r="103" spans="1:14" x14ac:dyDescent="0.25">
      <c r="A103" s="42"/>
      <c r="B103" s="42"/>
      <c r="C103" s="42"/>
      <c r="D103" s="42"/>
      <c r="E103" s="42"/>
      <c r="F103" s="42"/>
      <c r="G103" s="42"/>
      <c r="H103" s="42"/>
      <c r="I103" s="42"/>
      <c r="J103" s="42"/>
      <c r="K103" s="42"/>
      <c r="L103" s="42"/>
      <c r="M103" s="42"/>
      <c r="N103" s="42"/>
    </row>
    <row r="104" spans="1:14" x14ac:dyDescent="0.25">
      <c r="A104" s="42"/>
      <c r="B104" s="42"/>
      <c r="C104" s="42"/>
      <c r="D104" s="42"/>
      <c r="E104" s="42"/>
      <c r="F104" s="42"/>
      <c r="G104" s="42"/>
      <c r="H104" s="42"/>
      <c r="I104" s="42"/>
      <c r="J104" s="42"/>
      <c r="K104" s="42"/>
      <c r="L104" s="42"/>
      <c r="M104" s="42"/>
      <c r="N104" s="42"/>
    </row>
    <row r="105" spans="1:14" x14ac:dyDescent="0.25">
      <c r="A105" s="42"/>
      <c r="B105" s="42"/>
      <c r="C105" s="42"/>
      <c r="D105" s="42"/>
      <c r="E105" s="42"/>
      <c r="F105" s="42"/>
      <c r="G105" s="42"/>
      <c r="H105" s="42"/>
      <c r="I105" s="42"/>
      <c r="J105" s="42"/>
      <c r="K105" s="42"/>
      <c r="L105" s="42"/>
      <c r="M105" s="42"/>
      <c r="N105" s="42"/>
    </row>
    <row r="106" spans="1:14" x14ac:dyDescent="0.25">
      <c r="A106" s="42"/>
      <c r="B106" s="42"/>
      <c r="C106" s="42"/>
      <c r="D106" s="42"/>
      <c r="E106" s="42"/>
      <c r="F106" s="42"/>
      <c r="G106" s="42"/>
      <c r="H106" s="42"/>
      <c r="I106" s="42"/>
      <c r="J106" s="42"/>
      <c r="K106" s="42"/>
      <c r="L106" s="42"/>
      <c r="M106" s="42"/>
      <c r="N106" s="42"/>
    </row>
    <row r="107" spans="1:14" x14ac:dyDescent="0.25">
      <c r="A107" s="42"/>
      <c r="B107" s="42"/>
      <c r="C107" s="42"/>
      <c r="D107" s="42"/>
      <c r="E107" s="42"/>
      <c r="F107" s="42"/>
      <c r="G107" s="42"/>
      <c r="H107" s="42"/>
      <c r="I107" s="42"/>
      <c r="J107" s="42"/>
      <c r="K107" s="42"/>
      <c r="L107" s="42"/>
      <c r="M107" s="42"/>
      <c r="N107" s="42"/>
    </row>
    <row r="108" spans="1:14" x14ac:dyDescent="0.25">
      <c r="A108" s="42"/>
      <c r="B108" s="42"/>
      <c r="C108" s="42"/>
      <c r="D108" s="42"/>
      <c r="E108" s="42"/>
      <c r="F108" s="42"/>
      <c r="G108" s="42"/>
      <c r="H108" s="42"/>
      <c r="I108" s="42"/>
      <c r="J108" s="42"/>
      <c r="K108" s="42"/>
      <c r="L108" s="42"/>
      <c r="M108" s="42"/>
      <c r="N108" s="42"/>
    </row>
    <row r="109" spans="1:14" x14ac:dyDescent="0.25">
      <c r="A109" s="42"/>
      <c r="B109" s="42"/>
      <c r="C109" s="42"/>
      <c r="D109" s="42"/>
      <c r="E109" s="42"/>
      <c r="F109" s="42"/>
      <c r="G109" s="42"/>
      <c r="H109" s="42"/>
      <c r="I109" s="42"/>
      <c r="J109" s="42"/>
      <c r="K109" s="42"/>
      <c r="L109" s="42"/>
      <c r="M109" s="42"/>
      <c r="N109" s="42"/>
    </row>
    <row r="110" spans="1:14" x14ac:dyDescent="0.25">
      <c r="A110" s="42"/>
      <c r="B110" s="42"/>
      <c r="C110" s="42"/>
      <c r="D110" s="42"/>
      <c r="E110" s="42"/>
      <c r="F110" s="42"/>
      <c r="G110" s="42"/>
      <c r="H110" s="42"/>
      <c r="I110" s="42"/>
      <c r="J110" s="42"/>
      <c r="K110" s="42"/>
      <c r="L110" s="42"/>
      <c r="M110" s="42"/>
      <c r="N110" s="42"/>
    </row>
    <row r="111" spans="1:14" x14ac:dyDescent="0.25">
      <c r="A111" s="42"/>
      <c r="B111" s="42"/>
      <c r="C111" s="42"/>
      <c r="D111" s="42"/>
      <c r="E111" s="42"/>
      <c r="F111" s="42"/>
      <c r="G111" s="42"/>
      <c r="H111" s="42"/>
      <c r="I111" s="42"/>
      <c r="J111" s="42"/>
      <c r="K111" s="42"/>
      <c r="L111" s="42"/>
      <c r="M111" s="42"/>
      <c r="N111" s="42"/>
    </row>
    <row r="112" spans="1:14" x14ac:dyDescent="0.25">
      <c r="A112" s="42"/>
      <c r="B112" s="42"/>
      <c r="C112" s="42"/>
      <c r="D112" s="42"/>
      <c r="E112" s="42"/>
      <c r="F112" s="42"/>
      <c r="G112" s="42"/>
      <c r="H112" s="42"/>
      <c r="I112" s="42"/>
      <c r="J112" s="42"/>
      <c r="K112" s="42"/>
      <c r="L112" s="42"/>
      <c r="M112" s="42"/>
      <c r="N112" s="42"/>
    </row>
    <row r="113" spans="1:14" x14ac:dyDescent="0.25">
      <c r="A113" s="42"/>
      <c r="B113" s="42"/>
      <c r="C113" s="42"/>
      <c r="D113" s="42"/>
      <c r="E113" s="42"/>
      <c r="F113" s="42"/>
      <c r="G113" s="42"/>
      <c r="H113" s="42"/>
      <c r="I113" s="42"/>
      <c r="J113" s="42"/>
      <c r="K113" s="42"/>
      <c r="L113" s="42"/>
      <c r="M113" s="42"/>
      <c r="N113" s="42"/>
    </row>
    <row r="114" spans="1:14" x14ac:dyDescent="0.25">
      <c r="A114" s="42"/>
      <c r="B114" s="42"/>
      <c r="C114" s="42"/>
      <c r="D114" s="42"/>
      <c r="E114" s="42"/>
      <c r="F114" s="42"/>
      <c r="G114" s="42"/>
      <c r="H114" s="42"/>
      <c r="I114" s="42"/>
      <c r="J114" s="42"/>
      <c r="K114" s="42"/>
      <c r="L114" s="42"/>
      <c r="M114" s="42"/>
      <c r="N114" s="42"/>
    </row>
    <row r="115" spans="1:14" x14ac:dyDescent="0.25">
      <c r="A115" s="42"/>
      <c r="B115" s="42"/>
      <c r="C115" s="42"/>
      <c r="D115" s="42"/>
      <c r="E115" s="42"/>
      <c r="F115" s="42"/>
      <c r="G115" s="42"/>
      <c r="H115" s="42"/>
      <c r="I115" s="42"/>
      <c r="J115" s="42"/>
      <c r="K115" s="42"/>
      <c r="L115" s="42"/>
      <c r="M115" s="42"/>
      <c r="N115" s="42"/>
    </row>
    <row r="116" spans="1:14" x14ac:dyDescent="0.25">
      <c r="A116" s="42"/>
      <c r="B116" s="42"/>
      <c r="C116" s="42"/>
      <c r="D116" s="42"/>
      <c r="E116" s="42"/>
      <c r="F116" s="42"/>
      <c r="G116" s="42"/>
      <c r="H116" s="42"/>
      <c r="I116" s="42"/>
      <c r="J116" s="42"/>
      <c r="K116" s="42"/>
      <c r="L116" s="42"/>
      <c r="M116" s="42"/>
      <c r="N116" s="42"/>
    </row>
    <row r="117" spans="1:14" x14ac:dyDescent="0.25">
      <c r="A117" s="42"/>
      <c r="B117" s="42"/>
      <c r="C117" s="42"/>
      <c r="D117" s="42"/>
      <c r="E117" s="42"/>
      <c r="F117" s="42"/>
      <c r="G117" s="42"/>
      <c r="H117" s="42"/>
      <c r="I117" s="42"/>
      <c r="J117" s="42"/>
      <c r="K117" s="42"/>
      <c r="L117" s="42"/>
      <c r="M117" s="42"/>
      <c r="N117" s="42"/>
    </row>
    <row r="118" spans="1:14" x14ac:dyDescent="0.25">
      <c r="A118" s="42"/>
      <c r="B118" s="42"/>
      <c r="C118" s="42"/>
      <c r="D118" s="42"/>
      <c r="E118" s="42"/>
      <c r="F118" s="42"/>
      <c r="G118" s="42"/>
      <c r="H118" s="42"/>
      <c r="I118" s="42"/>
      <c r="J118" s="42"/>
      <c r="K118" s="42"/>
      <c r="L118" s="42"/>
      <c r="M118" s="42"/>
      <c r="N118" s="42"/>
    </row>
    <row r="119" spans="1:14" x14ac:dyDescent="0.25">
      <c r="A119" s="42"/>
      <c r="B119" s="42"/>
      <c r="C119" s="42"/>
      <c r="D119" s="42"/>
      <c r="E119" s="42"/>
      <c r="F119" s="42"/>
      <c r="G119" s="42"/>
      <c r="H119" s="42"/>
      <c r="I119" s="42"/>
      <c r="J119" s="42"/>
      <c r="K119" s="42"/>
      <c r="L119" s="42"/>
      <c r="M119" s="42"/>
      <c r="N119" s="42"/>
    </row>
    <row r="120" spans="1:14" x14ac:dyDescent="0.25">
      <c r="A120" s="42"/>
      <c r="B120" s="42"/>
      <c r="C120" s="42"/>
      <c r="D120" s="42"/>
      <c r="E120" s="42"/>
      <c r="F120" s="42"/>
      <c r="G120" s="42"/>
      <c r="H120" s="42"/>
      <c r="I120" s="42"/>
      <c r="J120" s="42"/>
      <c r="K120" s="42"/>
      <c r="L120" s="42"/>
      <c r="M120" s="42"/>
      <c r="N120" s="42"/>
    </row>
    <row r="121" spans="1:14" x14ac:dyDescent="0.25">
      <c r="A121" s="42"/>
      <c r="B121" s="42"/>
      <c r="C121" s="42"/>
      <c r="D121" s="42"/>
      <c r="E121" s="42"/>
      <c r="F121" s="42"/>
      <c r="G121" s="42"/>
      <c r="H121" s="42"/>
      <c r="I121" s="42"/>
      <c r="J121" s="42"/>
      <c r="K121" s="42"/>
      <c r="L121" s="42"/>
      <c r="M121" s="42"/>
      <c r="N121" s="42"/>
    </row>
    <row r="122" spans="1:14" x14ac:dyDescent="0.25">
      <c r="A122" s="42"/>
      <c r="B122" s="42"/>
      <c r="C122" s="42"/>
      <c r="D122" s="42"/>
      <c r="E122" s="42"/>
      <c r="F122" s="42"/>
      <c r="G122" s="42"/>
      <c r="H122" s="42"/>
      <c r="I122" s="42"/>
      <c r="J122" s="42"/>
      <c r="K122" s="42"/>
      <c r="L122" s="42"/>
      <c r="M122" s="42"/>
      <c r="N122" s="42"/>
    </row>
    <row r="123" spans="1:14" x14ac:dyDescent="0.25">
      <c r="A123" s="42"/>
      <c r="B123" s="42"/>
      <c r="C123" s="42"/>
      <c r="D123" s="42"/>
      <c r="E123" s="42"/>
      <c r="F123" s="42"/>
      <c r="G123" s="42"/>
      <c r="H123" s="42"/>
      <c r="I123" s="42"/>
      <c r="J123" s="42"/>
      <c r="K123" s="42"/>
      <c r="L123" s="42"/>
      <c r="M123" s="42"/>
      <c r="N123" s="42"/>
    </row>
    <row r="124" spans="1:14" x14ac:dyDescent="0.25">
      <c r="A124" s="42"/>
      <c r="B124" s="42"/>
      <c r="C124" s="42"/>
      <c r="D124" s="42"/>
      <c r="E124" s="42"/>
      <c r="F124" s="42"/>
      <c r="G124" s="42"/>
      <c r="H124" s="42"/>
      <c r="I124" s="42"/>
      <c r="J124" s="42"/>
      <c r="K124" s="42"/>
      <c r="L124" s="42"/>
      <c r="M124" s="42"/>
      <c r="N124" s="42"/>
    </row>
    <row r="125" spans="1:14" x14ac:dyDescent="0.25">
      <c r="A125" s="42"/>
      <c r="B125" s="42"/>
      <c r="C125" s="42"/>
      <c r="D125" s="42"/>
      <c r="E125" s="42"/>
      <c r="F125" s="42"/>
      <c r="G125" s="42"/>
      <c r="H125" s="42"/>
      <c r="I125" s="42"/>
      <c r="J125" s="42"/>
      <c r="K125" s="42"/>
      <c r="L125" s="42"/>
      <c r="M125" s="42"/>
      <c r="N125" s="42"/>
    </row>
    <row r="126" spans="1:14" x14ac:dyDescent="0.25">
      <c r="A126" s="42"/>
      <c r="B126" s="42"/>
      <c r="C126" s="42"/>
      <c r="D126" s="42"/>
      <c r="E126" s="42"/>
      <c r="F126" s="42"/>
      <c r="G126" s="42"/>
      <c r="H126" s="42"/>
      <c r="I126" s="42"/>
      <c r="J126" s="42"/>
      <c r="K126" s="42"/>
      <c r="L126" s="42"/>
      <c r="M126" s="42"/>
      <c r="N126" s="42"/>
    </row>
    <row r="127" spans="1:14" x14ac:dyDescent="0.25">
      <c r="A127" s="42"/>
      <c r="B127" s="42"/>
      <c r="C127" s="42"/>
      <c r="D127" s="42"/>
      <c r="E127" s="42"/>
      <c r="F127" s="42"/>
      <c r="G127" s="42"/>
      <c r="H127" s="42"/>
      <c r="I127" s="42"/>
      <c r="J127" s="42"/>
      <c r="K127" s="42"/>
      <c r="L127" s="42"/>
      <c r="M127" s="42"/>
      <c r="N127" s="42"/>
    </row>
    <row r="128" spans="1:14" x14ac:dyDescent="0.25">
      <c r="A128" s="42"/>
      <c r="B128" s="42"/>
      <c r="C128" s="42"/>
      <c r="D128" s="42"/>
      <c r="E128" s="42"/>
      <c r="F128" s="42"/>
      <c r="G128" s="42"/>
      <c r="H128" s="42"/>
      <c r="I128" s="42"/>
      <c r="J128" s="42"/>
      <c r="K128" s="42"/>
      <c r="L128" s="42"/>
      <c r="M128" s="42"/>
      <c r="N128" s="42"/>
    </row>
    <row r="129" spans="1:14" x14ac:dyDescent="0.25">
      <c r="A129" s="42"/>
      <c r="B129" s="42"/>
      <c r="C129" s="42"/>
      <c r="D129" s="42"/>
      <c r="E129" s="42"/>
      <c r="F129" s="42"/>
      <c r="G129" s="42"/>
      <c r="H129" s="42"/>
      <c r="I129" s="42"/>
      <c r="J129" s="42"/>
      <c r="K129" s="42"/>
      <c r="L129" s="42"/>
      <c r="M129" s="42"/>
      <c r="N129" s="42"/>
    </row>
    <row r="130" spans="1:14" x14ac:dyDescent="0.25">
      <c r="A130" s="42"/>
      <c r="B130" s="42"/>
      <c r="C130" s="42"/>
      <c r="D130" s="42"/>
      <c r="E130" s="42"/>
      <c r="F130" s="42"/>
      <c r="G130" s="42"/>
      <c r="H130" s="42"/>
      <c r="I130" s="42"/>
      <c r="J130" s="42"/>
      <c r="K130" s="42"/>
      <c r="L130" s="42"/>
      <c r="M130" s="42"/>
      <c r="N130" s="42"/>
    </row>
    <row r="131" spans="1:14" x14ac:dyDescent="0.25">
      <c r="A131" s="42"/>
      <c r="B131" s="42"/>
      <c r="C131" s="42"/>
      <c r="D131" s="42"/>
      <c r="E131" s="42"/>
      <c r="F131" s="42"/>
      <c r="G131" s="42"/>
      <c r="H131" s="42"/>
      <c r="I131" s="42"/>
      <c r="J131" s="42"/>
      <c r="K131" s="42"/>
      <c r="L131" s="42"/>
      <c r="M131" s="42"/>
      <c r="N131" s="42"/>
    </row>
    <row r="132" spans="1:14" x14ac:dyDescent="0.25">
      <c r="A132" s="42"/>
      <c r="B132" s="42"/>
      <c r="C132" s="42"/>
      <c r="D132" s="42"/>
      <c r="E132" s="42"/>
      <c r="F132" s="42"/>
      <c r="G132" s="42"/>
      <c r="H132" s="42"/>
      <c r="I132" s="42"/>
      <c r="J132" s="42"/>
      <c r="K132" s="42"/>
      <c r="L132" s="42"/>
      <c r="M132" s="42"/>
      <c r="N132" s="42"/>
    </row>
    <row r="133" spans="1:14" x14ac:dyDescent="0.25">
      <c r="A133" s="42"/>
      <c r="B133" s="42"/>
      <c r="C133" s="42"/>
      <c r="D133" s="42"/>
      <c r="E133" s="42"/>
      <c r="F133" s="42"/>
      <c r="G133" s="42"/>
      <c r="H133" s="42"/>
      <c r="I133" s="42"/>
      <c r="J133" s="42"/>
      <c r="K133" s="42"/>
      <c r="L133" s="42"/>
      <c r="M133" s="42"/>
      <c r="N133" s="42"/>
    </row>
    <row r="134" spans="1:14" x14ac:dyDescent="0.25">
      <c r="A134" s="42"/>
      <c r="B134" s="42"/>
      <c r="C134" s="42"/>
      <c r="D134" s="42"/>
      <c r="E134" s="42"/>
      <c r="F134" s="42"/>
      <c r="G134" s="42"/>
      <c r="H134" s="42"/>
      <c r="I134" s="42"/>
      <c r="J134" s="42"/>
      <c r="K134" s="42"/>
      <c r="L134" s="42"/>
      <c r="M134" s="42"/>
      <c r="N134" s="42"/>
    </row>
    <row r="135" spans="1:14" x14ac:dyDescent="0.25">
      <c r="A135" s="42"/>
      <c r="B135" s="42"/>
      <c r="C135" s="42"/>
      <c r="D135" s="42"/>
      <c r="E135" s="42"/>
      <c r="F135" s="42"/>
      <c r="G135" s="42"/>
      <c r="H135" s="42"/>
      <c r="I135" s="42"/>
      <c r="J135" s="42"/>
      <c r="K135" s="42"/>
      <c r="L135" s="42"/>
      <c r="M135" s="42"/>
      <c r="N135" s="42"/>
    </row>
    <row r="136" spans="1:14" x14ac:dyDescent="0.25">
      <c r="A136" s="42"/>
      <c r="B136" s="42"/>
      <c r="C136" s="42"/>
      <c r="D136" s="42"/>
      <c r="E136" s="42"/>
      <c r="F136" s="42"/>
      <c r="G136" s="42"/>
      <c r="H136" s="42"/>
      <c r="I136" s="42"/>
      <c r="J136" s="42"/>
      <c r="K136" s="42"/>
      <c r="L136" s="42"/>
      <c r="M136" s="42"/>
      <c r="N136" s="42"/>
    </row>
    <row r="137" spans="1:14" x14ac:dyDescent="0.25">
      <c r="A137" s="42"/>
      <c r="B137" s="42"/>
      <c r="C137" s="42"/>
      <c r="D137" s="42"/>
      <c r="E137" s="42"/>
      <c r="F137" s="42"/>
      <c r="G137" s="42"/>
      <c r="H137" s="42"/>
      <c r="I137" s="42"/>
      <c r="J137" s="42"/>
      <c r="K137" s="42"/>
      <c r="L137" s="42"/>
      <c r="M137" s="42"/>
      <c r="N137" s="42"/>
    </row>
    <row r="138" spans="1:14" x14ac:dyDescent="0.25">
      <c r="A138" s="42"/>
      <c r="B138" s="42"/>
      <c r="C138" s="42"/>
      <c r="D138" s="42"/>
      <c r="E138" s="42"/>
      <c r="F138" s="42"/>
      <c r="G138" s="42"/>
      <c r="H138" s="42"/>
      <c r="I138" s="42"/>
      <c r="J138" s="42"/>
      <c r="K138" s="42"/>
      <c r="L138" s="42"/>
      <c r="M138" s="42"/>
      <c r="N138" s="42"/>
    </row>
    <row r="139" spans="1:14" x14ac:dyDescent="0.25">
      <c r="A139" s="42"/>
      <c r="B139" s="42"/>
      <c r="C139" s="42"/>
      <c r="D139" s="42"/>
      <c r="E139" s="42"/>
      <c r="F139" s="42"/>
      <c r="G139" s="42"/>
      <c r="H139" s="42"/>
      <c r="I139" s="42"/>
      <c r="J139" s="42"/>
      <c r="K139" s="42"/>
      <c r="L139" s="42"/>
      <c r="M139" s="42"/>
      <c r="N139" s="42"/>
    </row>
    <row r="140" spans="1:14" x14ac:dyDescent="0.25">
      <c r="A140" s="42"/>
      <c r="B140" s="42"/>
      <c r="C140" s="42"/>
      <c r="D140" s="42"/>
      <c r="E140" s="42"/>
      <c r="F140" s="42"/>
      <c r="G140" s="42"/>
      <c r="H140" s="42"/>
      <c r="I140" s="42"/>
      <c r="J140" s="42"/>
      <c r="K140" s="42"/>
      <c r="L140" s="42"/>
      <c r="M140" s="42"/>
      <c r="N140" s="42"/>
    </row>
    <row r="141" spans="1:14" x14ac:dyDescent="0.25">
      <c r="A141" s="42"/>
      <c r="B141" s="42"/>
      <c r="C141" s="42"/>
      <c r="D141" s="42"/>
      <c r="E141" s="42"/>
      <c r="F141" s="42"/>
      <c r="G141" s="42"/>
      <c r="H141" s="42"/>
      <c r="I141" s="42"/>
      <c r="J141" s="42"/>
      <c r="K141" s="42"/>
      <c r="L141" s="42"/>
      <c r="M141" s="42"/>
      <c r="N141" s="42"/>
    </row>
    <row r="142" spans="1:14" x14ac:dyDescent="0.25">
      <c r="A142" s="42"/>
      <c r="B142" s="42"/>
      <c r="C142" s="42"/>
      <c r="D142" s="42"/>
      <c r="E142" s="42"/>
      <c r="F142" s="42"/>
      <c r="G142" s="42"/>
      <c r="H142" s="42"/>
      <c r="I142" s="42"/>
      <c r="J142" s="42"/>
      <c r="K142" s="42"/>
      <c r="L142" s="42"/>
      <c r="M142" s="42"/>
      <c r="N142" s="42"/>
    </row>
    <row r="143" spans="1:14" x14ac:dyDescent="0.25">
      <c r="A143" s="42"/>
      <c r="B143" s="42"/>
      <c r="C143" s="42"/>
      <c r="D143" s="42"/>
      <c r="E143" s="42"/>
      <c r="F143" s="42"/>
      <c r="G143" s="42"/>
      <c r="H143" s="42"/>
      <c r="I143" s="42"/>
      <c r="J143" s="42"/>
      <c r="K143" s="42"/>
      <c r="L143" s="42"/>
      <c r="M143" s="42"/>
      <c r="N143" s="42"/>
    </row>
    <row r="144" spans="1:14" x14ac:dyDescent="0.25">
      <c r="A144" s="42"/>
      <c r="B144" s="42"/>
      <c r="C144" s="42"/>
      <c r="D144" s="42"/>
      <c r="E144" s="42"/>
      <c r="F144" s="42"/>
      <c r="G144" s="42"/>
      <c r="H144" s="42"/>
      <c r="I144" s="42"/>
      <c r="J144" s="42"/>
      <c r="K144" s="42"/>
      <c r="L144" s="42"/>
      <c r="M144" s="42"/>
      <c r="N144" s="42"/>
    </row>
    <row r="145" spans="1:14" x14ac:dyDescent="0.25">
      <c r="A145" s="42"/>
      <c r="B145" s="42"/>
      <c r="C145" s="42"/>
      <c r="D145" s="42"/>
      <c r="E145" s="42"/>
      <c r="F145" s="42"/>
      <c r="G145" s="42"/>
      <c r="H145" s="42"/>
      <c r="I145" s="42"/>
      <c r="J145" s="42"/>
      <c r="K145" s="42"/>
      <c r="L145" s="42"/>
      <c r="M145" s="42"/>
      <c r="N145" s="42"/>
    </row>
    <row r="146" spans="1:14" x14ac:dyDescent="0.25">
      <c r="A146" s="42"/>
      <c r="B146" s="42"/>
      <c r="C146" s="42"/>
      <c r="D146" s="42"/>
      <c r="E146" s="42"/>
      <c r="F146" s="42"/>
      <c r="G146" s="42"/>
      <c r="H146" s="42"/>
      <c r="I146" s="42"/>
      <c r="J146" s="42"/>
      <c r="K146" s="42"/>
      <c r="L146" s="42"/>
      <c r="M146" s="42"/>
      <c r="N146" s="42"/>
    </row>
    <row r="147" spans="1:14" x14ac:dyDescent="0.25">
      <c r="A147" s="42"/>
      <c r="B147" s="42"/>
      <c r="C147" s="42"/>
      <c r="D147" s="42"/>
      <c r="E147" s="42"/>
      <c r="F147" s="42"/>
      <c r="G147" s="42"/>
      <c r="H147" s="42"/>
      <c r="I147" s="42"/>
      <c r="J147" s="42"/>
      <c r="K147" s="42"/>
      <c r="L147" s="42"/>
      <c r="M147" s="42"/>
      <c r="N147" s="42"/>
    </row>
    <row r="148" spans="1:14" x14ac:dyDescent="0.25">
      <c r="A148" s="42"/>
      <c r="B148" s="42"/>
      <c r="C148" s="42"/>
      <c r="D148" s="42"/>
      <c r="E148" s="42"/>
      <c r="F148" s="42"/>
      <c r="G148" s="42"/>
      <c r="H148" s="42"/>
      <c r="I148" s="42"/>
      <c r="J148" s="42"/>
      <c r="K148" s="42"/>
      <c r="L148" s="42"/>
      <c r="M148" s="42"/>
      <c r="N148" s="42"/>
    </row>
    <row r="149" spans="1:14" x14ac:dyDescent="0.25">
      <c r="A149" s="42"/>
      <c r="B149" s="42"/>
      <c r="C149" s="42"/>
      <c r="D149" s="42"/>
      <c r="E149" s="42"/>
      <c r="F149" s="42"/>
      <c r="G149" s="42"/>
      <c r="H149" s="42"/>
      <c r="I149" s="42"/>
      <c r="J149" s="42"/>
      <c r="K149" s="42"/>
      <c r="L149" s="42"/>
      <c r="M149" s="42"/>
      <c r="N149" s="42"/>
    </row>
    <row r="150" spans="1:14" x14ac:dyDescent="0.25">
      <c r="A150" s="42"/>
      <c r="B150" s="42"/>
      <c r="C150" s="42"/>
      <c r="D150" s="42"/>
      <c r="E150" s="42"/>
      <c r="F150" s="42"/>
      <c r="G150" s="42"/>
      <c r="H150" s="42"/>
      <c r="I150" s="42"/>
      <c r="J150" s="42"/>
      <c r="K150" s="42"/>
      <c r="L150" s="42"/>
      <c r="M150" s="42"/>
      <c r="N150" s="42"/>
    </row>
    <row r="151" spans="1:14" x14ac:dyDescent="0.25">
      <c r="A151" s="42"/>
      <c r="B151" s="42"/>
      <c r="C151" s="42"/>
      <c r="D151" s="42"/>
      <c r="E151" s="42"/>
      <c r="F151" s="42"/>
      <c r="G151" s="42"/>
      <c r="H151" s="42"/>
      <c r="I151" s="42"/>
      <c r="J151" s="42"/>
      <c r="K151" s="42"/>
      <c r="L151" s="42"/>
      <c r="M151" s="42"/>
      <c r="N151" s="42"/>
    </row>
    <row r="152" spans="1:14" x14ac:dyDescent="0.25">
      <c r="A152" s="42"/>
      <c r="B152" s="42"/>
      <c r="C152" s="42"/>
      <c r="D152" s="42"/>
      <c r="E152" s="42"/>
      <c r="F152" s="42"/>
      <c r="G152" s="42"/>
      <c r="H152" s="42"/>
      <c r="I152" s="42"/>
      <c r="J152" s="42"/>
      <c r="K152" s="42"/>
      <c r="L152" s="42"/>
      <c r="M152" s="42"/>
      <c r="N152" s="42"/>
    </row>
    <row r="153" spans="1:14" x14ac:dyDescent="0.25">
      <c r="A153" s="42"/>
      <c r="B153" s="42"/>
      <c r="C153" s="42"/>
      <c r="D153" s="42"/>
      <c r="E153" s="42"/>
      <c r="F153" s="42"/>
      <c r="G153" s="42"/>
      <c r="H153" s="42"/>
      <c r="I153" s="42"/>
      <c r="J153" s="42"/>
      <c r="K153" s="42"/>
      <c r="L153" s="42"/>
      <c r="M153" s="42"/>
      <c r="N153" s="42"/>
    </row>
    <row r="154" spans="1:14" x14ac:dyDescent="0.25">
      <c r="A154" s="42"/>
      <c r="B154" s="42"/>
      <c r="C154" s="42"/>
      <c r="D154" s="42"/>
      <c r="E154" s="42"/>
      <c r="F154" s="42"/>
      <c r="G154" s="42"/>
      <c r="H154" s="42"/>
      <c r="I154" s="42"/>
      <c r="J154" s="42"/>
      <c r="K154" s="42"/>
      <c r="L154" s="42"/>
      <c r="M154" s="42"/>
      <c r="N154" s="42"/>
    </row>
    <row r="155" spans="1:14" x14ac:dyDescent="0.25">
      <c r="A155" s="42"/>
      <c r="B155" s="42"/>
      <c r="C155" s="42"/>
      <c r="D155" s="42"/>
      <c r="E155" s="42"/>
      <c r="F155" s="42"/>
      <c r="G155" s="42"/>
      <c r="H155" s="42"/>
      <c r="I155" s="42"/>
      <c r="J155" s="42"/>
      <c r="K155" s="42"/>
      <c r="L155" s="42"/>
      <c r="M155" s="42"/>
      <c r="N155" s="42"/>
    </row>
    <row r="156" spans="1:14" x14ac:dyDescent="0.25">
      <c r="A156" s="42"/>
      <c r="B156" s="42"/>
      <c r="C156" s="42"/>
      <c r="D156" s="42"/>
      <c r="E156" s="42"/>
      <c r="F156" s="42"/>
      <c r="G156" s="42"/>
      <c r="H156" s="42"/>
      <c r="I156" s="42"/>
      <c r="J156" s="42"/>
      <c r="K156" s="42"/>
      <c r="L156" s="42"/>
      <c r="M156" s="42"/>
      <c r="N156" s="42"/>
    </row>
    <row r="157" spans="1:14" x14ac:dyDescent="0.25">
      <c r="A157" s="42"/>
      <c r="B157" s="42"/>
      <c r="C157" s="42"/>
      <c r="D157" s="42"/>
      <c r="E157" s="42"/>
      <c r="F157" s="42"/>
      <c r="G157" s="42"/>
      <c r="H157" s="42"/>
      <c r="I157" s="42"/>
      <c r="J157" s="42"/>
      <c r="K157" s="42"/>
      <c r="L157" s="42"/>
      <c r="M157" s="42"/>
      <c r="N157" s="42"/>
    </row>
    <row r="158" spans="1:14" x14ac:dyDescent="0.25">
      <c r="A158" s="42"/>
      <c r="B158" s="42"/>
      <c r="C158" s="42"/>
      <c r="D158" s="42"/>
      <c r="E158" s="42"/>
      <c r="F158" s="42"/>
      <c r="G158" s="42"/>
      <c r="H158" s="42"/>
      <c r="I158" s="42"/>
      <c r="J158" s="42"/>
      <c r="K158" s="42"/>
      <c r="L158" s="42"/>
      <c r="M158" s="42"/>
      <c r="N158" s="42"/>
    </row>
    <row r="159" spans="1:14" x14ac:dyDescent="0.25">
      <c r="A159" s="42"/>
      <c r="B159" s="42"/>
      <c r="C159" s="42"/>
      <c r="D159" s="42"/>
      <c r="E159" s="42"/>
      <c r="F159" s="42"/>
      <c r="G159" s="42"/>
      <c r="H159" s="42"/>
      <c r="I159" s="42"/>
      <c r="J159" s="42"/>
      <c r="K159" s="42"/>
      <c r="L159" s="42"/>
      <c r="M159" s="42"/>
      <c r="N159" s="42"/>
    </row>
    <row r="160" spans="1:14" x14ac:dyDescent="0.25">
      <c r="A160" s="42"/>
      <c r="B160" s="42"/>
      <c r="C160" s="42"/>
      <c r="D160" s="42"/>
      <c r="E160" s="42"/>
      <c r="F160" s="42"/>
      <c r="G160" s="42"/>
      <c r="H160" s="42"/>
      <c r="I160" s="42"/>
      <c r="J160" s="42"/>
      <c r="K160" s="42"/>
      <c r="L160" s="42"/>
      <c r="M160" s="42"/>
      <c r="N160" s="42"/>
    </row>
    <row r="161" spans="1:14" x14ac:dyDescent="0.25">
      <c r="A161" s="42"/>
      <c r="B161" s="42"/>
      <c r="C161" s="42"/>
      <c r="D161" s="42"/>
      <c r="E161" s="42"/>
      <c r="F161" s="42"/>
      <c r="G161" s="42"/>
      <c r="H161" s="42"/>
      <c r="I161" s="42"/>
      <c r="J161" s="42"/>
      <c r="K161" s="42"/>
      <c r="L161" s="42"/>
      <c r="M161" s="42"/>
      <c r="N161" s="42"/>
    </row>
    <row r="162" spans="1:14" x14ac:dyDescent="0.25">
      <c r="A162" s="42"/>
      <c r="B162" s="42"/>
      <c r="C162" s="42"/>
      <c r="D162" s="42"/>
      <c r="E162" s="42"/>
      <c r="F162" s="42"/>
      <c r="G162" s="42"/>
      <c r="H162" s="42"/>
      <c r="I162" s="42"/>
      <c r="J162" s="42"/>
      <c r="K162" s="42"/>
      <c r="L162" s="42"/>
      <c r="M162" s="42"/>
      <c r="N162" s="42"/>
    </row>
    <row r="163" spans="1:14" x14ac:dyDescent="0.25">
      <c r="A163" s="42"/>
      <c r="B163" s="42"/>
      <c r="C163" s="42"/>
      <c r="D163" s="42"/>
      <c r="E163" s="42"/>
      <c r="F163" s="42"/>
      <c r="G163" s="42"/>
      <c r="H163" s="42"/>
      <c r="I163" s="42"/>
      <c r="J163" s="42"/>
      <c r="K163" s="42"/>
      <c r="L163" s="42"/>
      <c r="M163" s="42"/>
      <c r="N163" s="42"/>
    </row>
    <row r="164" spans="1:14" x14ac:dyDescent="0.25">
      <c r="A164" s="42"/>
      <c r="B164" s="42"/>
      <c r="C164" s="42"/>
      <c r="D164" s="42"/>
      <c r="E164" s="42"/>
      <c r="F164" s="42"/>
      <c r="G164" s="42"/>
      <c r="H164" s="42"/>
      <c r="I164" s="42"/>
      <c r="J164" s="42"/>
      <c r="K164" s="42"/>
      <c r="L164" s="42"/>
      <c r="M164" s="42"/>
      <c r="N164" s="42"/>
    </row>
    <row r="165" spans="1:14" x14ac:dyDescent="0.25">
      <c r="A165" s="42"/>
      <c r="B165" s="42"/>
      <c r="C165" s="42"/>
      <c r="D165" s="42"/>
      <c r="E165" s="42"/>
      <c r="F165" s="42"/>
      <c r="G165" s="42"/>
      <c r="H165" s="42"/>
      <c r="I165" s="42"/>
      <c r="J165" s="42"/>
      <c r="K165" s="42"/>
      <c r="L165" s="42"/>
      <c r="M165" s="42"/>
      <c r="N165" s="42"/>
    </row>
    <row r="166" spans="1:14" x14ac:dyDescent="0.25">
      <c r="A166" s="42"/>
      <c r="B166" s="42"/>
      <c r="C166" s="42"/>
      <c r="D166" s="42"/>
      <c r="E166" s="42"/>
      <c r="F166" s="42"/>
      <c r="G166" s="42"/>
      <c r="H166" s="42"/>
      <c r="I166" s="42"/>
      <c r="J166" s="42"/>
      <c r="K166" s="42"/>
      <c r="L166" s="42"/>
      <c r="M166" s="42"/>
      <c r="N166" s="42"/>
    </row>
    <row r="167" spans="1:14" x14ac:dyDescent="0.25">
      <c r="A167" s="42"/>
      <c r="B167" s="42"/>
      <c r="C167" s="42"/>
      <c r="D167" s="42"/>
      <c r="E167" s="42"/>
      <c r="F167" s="42"/>
      <c r="G167" s="42"/>
      <c r="H167" s="42"/>
      <c r="I167" s="42"/>
      <c r="J167" s="42"/>
      <c r="K167" s="42"/>
      <c r="L167" s="42"/>
      <c r="M167" s="42"/>
      <c r="N167" s="42"/>
    </row>
    <row r="168" spans="1:14" x14ac:dyDescent="0.25">
      <c r="A168" s="42"/>
      <c r="B168" s="42"/>
      <c r="C168" s="42"/>
      <c r="D168" s="42"/>
      <c r="E168" s="42"/>
      <c r="F168" s="42"/>
      <c r="G168" s="42"/>
      <c r="H168" s="42"/>
      <c r="I168" s="42"/>
      <c r="J168" s="42"/>
      <c r="K168" s="42"/>
      <c r="L168" s="42"/>
      <c r="M168" s="42"/>
      <c r="N168" s="42"/>
    </row>
    <row r="169" spans="1:14" x14ac:dyDescent="0.25">
      <c r="A169" s="42"/>
      <c r="B169" s="42"/>
      <c r="C169" s="42"/>
      <c r="D169" s="42"/>
      <c r="E169" s="42"/>
      <c r="F169" s="42"/>
      <c r="G169" s="42"/>
      <c r="H169" s="42"/>
      <c r="I169" s="42"/>
      <c r="J169" s="42"/>
      <c r="K169" s="42"/>
      <c r="L169" s="42"/>
      <c r="M169" s="42"/>
      <c r="N169" s="42"/>
    </row>
    <row r="170" spans="1:14" x14ac:dyDescent="0.25">
      <c r="A170" s="42"/>
      <c r="B170" s="42"/>
      <c r="C170" s="42"/>
      <c r="D170" s="42"/>
      <c r="E170" s="42"/>
      <c r="F170" s="42"/>
      <c r="G170" s="42"/>
      <c r="H170" s="42"/>
      <c r="I170" s="42"/>
      <c r="J170" s="42"/>
      <c r="K170" s="42"/>
      <c r="L170" s="42"/>
      <c r="M170" s="42"/>
      <c r="N170" s="42"/>
    </row>
    <row r="171" spans="1:14" x14ac:dyDescent="0.25">
      <c r="A171" s="42"/>
      <c r="B171" s="42"/>
      <c r="C171" s="42"/>
      <c r="D171" s="42"/>
      <c r="E171" s="42"/>
      <c r="F171" s="42"/>
      <c r="G171" s="42"/>
      <c r="H171" s="42"/>
      <c r="I171" s="42"/>
      <c r="J171" s="42"/>
      <c r="K171" s="42"/>
      <c r="L171" s="42"/>
      <c r="M171" s="42"/>
      <c r="N171" s="42"/>
    </row>
    <row r="172" spans="1:14" x14ac:dyDescent="0.25">
      <c r="A172" s="42"/>
      <c r="B172" s="42"/>
      <c r="C172" s="42"/>
      <c r="D172" s="42"/>
      <c r="E172" s="42"/>
      <c r="F172" s="42"/>
      <c r="G172" s="42"/>
      <c r="H172" s="42"/>
      <c r="I172" s="42"/>
      <c r="J172" s="42"/>
      <c r="K172" s="42"/>
      <c r="L172" s="42"/>
      <c r="M172" s="42"/>
      <c r="N172" s="42"/>
    </row>
    <row r="173" spans="1:14" x14ac:dyDescent="0.25">
      <c r="A173" s="42"/>
      <c r="B173" s="42"/>
      <c r="C173" s="42"/>
      <c r="D173" s="42"/>
      <c r="E173" s="42"/>
      <c r="F173" s="42"/>
      <c r="G173" s="42"/>
      <c r="H173" s="42"/>
      <c r="I173" s="42"/>
      <c r="J173" s="42"/>
      <c r="K173" s="42"/>
      <c r="L173" s="42"/>
      <c r="M173" s="42"/>
      <c r="N173" s="42"/>
    </row>
    <row r="174" spans="1:14" x14ac:dyDescent="0.25">
      <c r="A174" s="42"/>
      <c r="B174" s="42"/>
      <c r="C174" s="42"/>
      <c r="D174" s="42"/>
      <c r="E174" s="42"/>
      <c r="F174" s="42"/>
      <c r="G174" s="42"/>
      <c r="H174" s="42"/>
      <c r="I174" s="42"/>
      <c r="J174" s="42"/>
      <c r="K174" s="42"/>
      <c r="L174" s="42"/>
      <c r="M174" s="42"/>
      <c r="N174" s="42"/>
    </row>
    <row r="175" spans="1:14" x14ac:dyDescent="0.25">
      <c r="A175" s="42"/>
      <c r="B175" s="42"/>
      <c r="C175" s="42"/>
      <c r="D175" s="42"/>
      <c r="E175" s="42"/>
      <c r="F175" s="42"/>
      <c r="G175" s="42"/>
      <c r="H175" s="42"/>
      <c r="I175" s="42"/>
      <c r="J175" s="42"/>
      <c r="K175" s="42"/>
      <c r="L175" s="42"/>
      <c r="M175" s="42"/>
      <c r="N175" s="42"/>
    </row>
    <row r="176" spans="1:14" x14ac:dyDescent="0.25">
      <c r="A176" s="42"/>
      <c r="B176" s="42"/>
      <c r="C176" s="42"/>
      <c r="D176" s="42"/>
      <c r="E176" s="42"/>
      <c r="F176" s="42"/>
      <c r="G176" s="42"/>
      <c r="H176" s="42"/>
      <c r="I176" s="42"/>
      <c r="J176" s="42"/>
      <c r="K176" s="42"/>
      <c r="L176" s="42"/>
      <c r="M176" s="42"/>
      <c r="N176" s="42"/>
    </row>
    <row r="177" spans="1:14" x14ac:dyDescent="0.25">
      <c r="A177" s="42"/>
      <c r="B177" s="42"/>
      <c r="C177" s="42"/>
      <c r="D177" s="42"/>
      <c r="E177" s="42"/>
      <c r="F177" s="42"/>
      <c r="G177" s="42"/>
      <c r="H177" s="42"/>
      <c r="I177" s="42"/>
      <c r="J177" s="42"/>
      <c r="K177" s="42"/>
      <c r="L177" s="42"/>
      <c r="M177" s="42"/>
      <c r="N177" s="42"/>
    </row>
    <row r="178" spans="1:14" x14ac:dyDescent="0.25">
      <c r="A178" s="42"/>
      <c r="B178" s="42"/>
      <c r="C178" s="42"/>
      <c r="D178" s="42"/>
      <c r="E178" s="42"/>
      <c r="F178" s="42"/>
      <c r="G178" s="42"/>
      <c r="H178" s="42"/>
      <c r="I178" s="42"/>
      <c r="J178" s="42"/>
      <c r="K178" s="42"/>
      <c r="L178" s="42"/>
      <c r="M178" s="42"/>
      <c r="N178" s="42"/>
    </row>
    <row r="179" spans="1:14" x14ac:dyDescent="0.25">
      <c r="A179" s="42"/>
      <c r="B179" s="42"/>
      <c r="C179" s="42"/>
      <c r="D179" s="42"/>
      <c r="E179" s="42"/>
      <c r="F179" s="42"/>
      <c r="G179" s="42"/>
      <c r="H179" s="42"/>
      <c r="I179" s="42"/>
      <c r="J179" s="42"/>
      <c r="K179" s="42"/>
      <c r="L179" s="42"/>
      <c r="M179" s="42"/>
      <c r="N179" s="42"/>
    </row>
    <row r="180" spans="1:14" x14ac:dyDescent="0.25">
      <c r="A180" s="42"/>
      <c r="B180" s="42"/>
      <c r="C180" s="42"/>
      <c r="D180" s="42"/>
      <c r="E180" s="42"/>
      <c r="F180" s="42"/>
      <c r="G180" s="42"/>
      <c r="H180" s="42"/>
      <c r="I180" s="42"/>
      <c r="J180" s="42"/>
      <c r="K180" s="42"/>
      <c r="L180" s="42"/>
      <c r="M180" s="42"/>
      <c r="N180" s="42"/>
    </row>
    <row r="181" spans="1:14" x14ac:dyDescent="0.25">
      <c r="A181" s="42"/>
      <c r="B181" s="42"/>
      <c r="C181" s="42"/>
      <c r="D181" s="42"/>
      <c r="E181" s="42"/>
      <c r="F181" s="42"/>
      <c r="G181" s="42"/>
      <c r="H181" s="42"/>
      <c r="I181" s="42"/>
      <c r="J181" s="42"/>
      <c r="K181" s="42"/>
      <c r="L181" s="42"/>
      <c r="M181" s="42"/>
      <c r="N181" s="42"/>
    </row>
  </sheetData>
  <sheetProtection algorithmName="SHA-512" hashValue="hQNtKoPyGKVEylK7GgcxjVj0CMJsH+nj1mDc24NMwJtUMLm3wqEdiEKimguACJ7+I/GAHQ5HwRf4R1bHDWkEmw==" saltValue="X/c03ygX9K9SNbEONlrMnQ==" spinCount="100000" sheet="1" objects="1" scenarios="1" selectLockedCells="1"/>
  <protectedRanges>
    <protectedRange sqref="J15:J18 I15:I17 D15:D18 F15:G18 D23:G24 L23:L24 J23:J24" name="Intervalo2"/>
  </protectedRanges>
  <mergeCells count="209">
    <mergeCell ref="F16:J16"/>
    <mergeCell ref="F17:J17"/>
    <mergeCell ref="F18:J18"/>
    <mergeCell ref="K15:M16"/>
    <mergeCell ref="K17:M18"/>
    <mergeCell ref="B16:E16"/>
    <mergeCell ref="B17:E17"/>
    <mergeCell ref="B18:E18"/>
    <mergeCell ref="H67:J67"/>
    <mergeCell ref="K67:M67"/>
    <mergeCell ref="H64:J64"/>
    <mergeCell ref="K64:M64"/>
    <mergeCell ref="H65:J65"/>
    <mergeCell ref="K65:M65"/>
    <mergeCell ref="H63:J63"/>
    <mergeCell ref="K63:M63"/>
    <mergeCell ref="H66:J66"/>
    <mergeCell ref="K66:M66"/>
    <mergeCell ref="E58:G58"/>
    <mergeCell ref="H58:J58"/>
    <mergeCell ref="B63:B67"/>
    <mergeCell ref="C63:D63"/>
    <mergeCell ref="E63:G63"/>
    <mergeCell ref="C64:D64"/>
    <mergeCell ref="B58:B62"/>
    <mergeCell ref="C58:D58"/>
    <mergeCell ref="A29:C29"/>
    <mergeCell ref="E29:G29"/>
    <mergeCell ref="C67:D67"/>
    <mergeCell ref="E67:G67"/>
    <mergeCell ref="H88:J88"/>
    <mergeCell ref="K88:M88"/>
    <mergeCell ref="E89:G89"/>
    <mergeCell ref="H89:J89"/>
    <mergeCell ref="K89:M89"/>
    <mergeCell ref="C86:D86"/>
    <mergeCell ref="E86:G86"/>
    <mergeCell ref="H86:J86"/>
    <mergeCell ref="K86:M86"/>
    <mergeCell ref="C87:D87"/>
    <mergeCell ref="E87:G87"/>
    <mergeCell ref="H87:J87"/>
    <mergeCell ref="K87:M87"/>
    <mergeCell ref="B88:D89"/>
    <mergeCell ref="E88:G88"/>
    <mergeCell ref="B83:B87"/>
    <mergeCell ref="H84:J84"/>
    <mergeCell ref="K84:M84"/>
    <mergeCell ref="E85:G85"/>
    <mergeCell ref="H85:J85"/>
    <mergeCell ref="K85:M85"/>
    <mergeCell ref="C82:D82"/>
    <mergeCell ref="E82:G82"/>
    <mergeCell ref="H82:J82"/>
    <mergeCell ref="K82:M82"/>
    <mergeCell ref="C83:D83"/>
    <mergeCell ref="E83:G83"/>
    <mergeCell ref="H83:J83"/>
    <mergeCell ref="K83:M83"/>
    <mergeCell ref="C84:D84"/>
    <mergeCell ref="C85:D85"/>
    <mergeCell ref="E84:G84"/>
    <mergeCell ref="H80:J80"/>
    <mergeCell ref="K80:M80"/>
    <mergeCell ref="E81:G81"/>
    <mergeCell ref="H81:J81"/>
    <mergeCell ref="K81:M81"/>
    <mergeCell ref="B78:B82"/>
    <mergeCell ref="C78:D78"/>
    <mergeCell ref="E78:G78"/>
    <mergeCell ref="H78:J78"/>
    <mergeCell ref="K78:M78"/>
    <mergeCell ref="C79:D79"/>
    <mergeCell ref="E79:G79"/>
    <mergeCell ref="H79:J79"/>
    <mergeCell ref="K79:M79"/>
    <mergeCell ref="C80:D80"/>
    <mergeCell ref="C81:D81"/>
    <mergeCell ref="E80:G80"/>
    <mergeCell ref="C77:D77"/>
    <mergeCell ref="E77:G77"/>
    <mergeCell ref="H77:J77"/>
    <mergeCell ref="K77:M77"/>
    <mergeCell ref="E74:G74"/>
    <mergeCell ref="H74:J74"/>
    <mergeCell ref="K74:M74"/>
    <mergeCell ref="E75:G75"/>
    <mergeCell ref="H75:J75"/>
    <mergeCell ref="K75:M75"/>
    <mergeCell ref="C75:D75"/>
    <mergeCell ref="C76:D76"/>
    <mergeCell ref="E76:G76"/>
    <mergeCell ref="B73:B77"/>
    <mergeCell ref="C73:D73"/>
    <mergeCell ref="E73:G73"/>
    <mergeCell ref="H73:J73"/>
    <mergeCell ref="K73:M73"/>
    <mergeCell ref="C74:D74"/>
    <mergeCell ref="E70:G70"/>
    <mergeCell ref="H70:J70"/>
    <mergeCell ref="K70:M70"/>
    <mergeCell ref="E71:G71"/>
    <mergeCell ref="H71:J71"/>
    <mergeCell ref="K71:M71"/>
    <mergeCell ref="B68:B72"/>
    <mergeCell ref="C68:D68"/>
    <mergeCell ref="E68:G68"/>
    <mergeCell ref="H68:J68"/>
    <mergeCell ref="K68:M68"/>
    <mergeCell ref="C69:D69"/>
    <mergeCell ref="E69:G69"/>
    <mergeCell ref="H69:J69"/>
    <mergeCell ref="K69:M69"/>
    <mergeCell ref="C70:D70"/>
    <mergeCell ref="H76:J76"/>
    <mergeCell ref="K76:M76"/>
    <mergeCell ref="C54:D54"/>
    <mergeCell ref="E54:G54"/>
    <mergeCell ref="H54:J54"/>
    <mergeCell ref="K54:M54"/>
    <mergeCell ref="C55:D55"/>
    <mergeCell ref="E55:G55"/>
    <mergeCell ref="H55:J55"/>
    <mergeCell ref="K55:M55"/>
    <mergeCell ref="H72:J72"/>
    <mergeCell ref="K72:M72"/>
    <mergeCell ref="C71:D71"/>
    <mergeCell ref="C65:D65"/>
    <mergeCell ref="C61:D61"/>
    <mergeCell ref="C72:D72"/>
    <mergeCell ref="E72:G72"/>
    <mergeCell ref="C66:D66"/>
    <mergeCell ref="E66:G66"/>
    <mergeCell ref="C62:D62"/>
    <mergeCell ref="E62:G62"/>
    <mergeCell ref="E64:G64"/>
    <mergeCell ref="E65:G65"/>
    <mergeCell ref="H62:J62"/>
    <mergeCell ref="K62:M62"/>
    <mergeCell ref="E60:G60"/>
    <mergeCell ref="H60:J60"/>
    <mergeCell ref="K60:M60"/>
    <mergeCell ref="E61:G61"/>
    <mergeCell ref="H61:J61"/>
    <mergeCell ref="K61:M61"/>
    <mergeCell ref="C56:D56"/>
    <mergeCell ref="E56:G56"/>
    <mergeCell ref="K58:M58"/>
    <mergeCell ref="C59:D59"/>
    <mergeCell ref="E59:G59"/>
    <mergeCell ref="H59:J59"/>
    <mergeCell ref="K59:M59"/>
    <mergeCell ref="C60:D60"/>
    <mergeCell ref="H29:I29"/>
    <mergeCell ref="J29:L29"/>
    <mergeCell ref="B52:J52"/>
    <mergeCell ref="B53:B57"/>
    <mergeCell ref="C53:D53"/>
    <mergeCell ref="E53:G53"/>
    <mergeCell ref="H53:J53"/>
    <mergeCell ref="K53:M53"/>
    <mergeCell ref="A27:B27"/>
    <mergeCell ref="C27:D27"/>
    <mergeCell ref="E27:F27"/>
    <mergeCell ref="H27:I27"/>
    <mergeCell ref="J27:K27"/>
    <mergeCell ref="A28:B28"/>
    <mergeCell ref="C28:D28"/>
    <mergeCell ref="E28:F28"/>
    <mergeCell ref="H28:I28"/>
    <mergeCell ref="J28:K28"/>
    <mergeCell ref="H56:J56"/>
    <mergeCell ref="K56:M56"/>
    <mergeCell ref="C57:D57"/>
    <mergeCell ref="E57:G57"/>
    <mergeCell ref="H57:J57"/>
    <mergeCell ref="K57:M57"/>
    <mergeCell ref="A26:B26"/>
    <mergeCell ref="C26:D26"/>
    <mergeCell ref="E26:F26"/>
    <mergeCell ref="H26:I26"/>
    <mergeCell ref="J26:K26"/>
    <mergeCell ref="B23:C23"/>
    <mergeCell ref="B24:C24"/>
    <mergeCell ref="B21:M21"/>
    <mergeCell ref="B19:J19"/>
    <mergeCell ref="K19:M19"/>
    <mergeCell ref="H23:I23"/>
    <mergeCell ref="H24:I24"/>
    <mergeCell ref="D23:E23"/>
    <mergeCell ref="D24:E24"/>
    <mergeCell ref="B22:E22"/>
    <mergeCell ref="F23:G23"/>
    <mergeCell ref="F24:G24"/>
    <mergeCell ref="F22:I22"/>
    <mergeCell ref="J22:M22"/>
    <mergeCell ref="J23:M24"/>
    <mergeCell ref="L25:M25"/>
    <mergeCell ref="J25:K25"/>
    <mergeCell ref="B13:M13"/>
    <mergeCell ref="K14:M14"/>
    <mergeCell ref="B14:E14"/>
    <mergeCell ref="F14:J14"/>
    <mergeCell ref="B15:E15"/>
    <mergeCell ref="F15:J15"/>
    <mergeCell ref="D2:M2"/>
    <mergeCell ref="A4:N4"/>
    <mergeCell ref="A6:N6"/>
    <mergeCell ref="B7:M11"/>
  </mergeCells>
  <pageMargins left="0.511811024" right="0.511811024" top="0.78740157499999996" bottom="0.78740157499999996" header="0.31496062000000002" footer="0.31496062000000002"/>
  <pageSetup paperSize="9"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61"/>
  <dimension ref="A1:F25"/>
  <sheetViews>
    <sheetView topLeftCell="G1" workbookViewId="0">
      <selection sqref="A1:F1048576"/>
    </sheetView>
  </sheetViews>
  <sheetFormatPr defaultRowHeight="15" x14ac:dyDescent="0.25"/>
  <cols>
    <col min="1" max="6" width="19.5703125" hidden="1" customWidth="1"/>
    <col min="7" max="7" width="5.140625" customWidth="1"/>
  </cols>
  <sheetData>
    <row r="1" spans="1:6" x14ac:dyDescent="0.25">
      <c r="A1" s="3" t="s">
        <v>4</v>
      </c>
      <c r="B1">
        <v>2019</v>
      </c>
      <c r="D1" t="s">
        <v>910</v>
      </c>
      <c r="F1" t="s">
        <v>993</v>
      </c>
    </row>
    <row r="2" spans="1:6" x14ac:dyDescent="0.25">
      <c r="A2" s="3" t="s">
        <v>5</v>
      </c>
      <c r="B2">
        <v>2020</v>
      </c>
      <c r="D2" t="s">
        <v>909</v>
      </c>
      <c r="F2" t="s">
        <v>994</v>
      </c>
    </row>
    <row r="3" spans="1:6" x14ac:dyDescent="0.25">
      <c r="A3" s="3" t="s">
        <v>6</v>
      </c>
      <c r="B3">
        <v>2021</v>
      </c>
      <c r="F3" t="s">
        <v>995</v>
      </c>
    </row>
    <row r="4" spans="1:6" x14ac:dyDescent="0.25">
      <c r="A4" s="3" t="s">
        <v>7</v>
      </c>
      <c r="B4">
        <v>2022</v>
      </c>
      <c r="F4" t="s">
        <v>996</v>
      </c>
    </row>
    <row r="5" spans="1:6" x14ac:dyDescent="0.25">
      <c r="A5" s="3" t="s">
        <v>8</v>
      </c>
      <c r="B5">
        <v>2023</v>
      </c>
      <c r="F5" t="s">
        <v>997</v>
      </c>
    </row>
    <row r="6" spans="1:6" x14ac:dyDescent="0.25">
      <c r="A6" s="3" t="s">
        <v>9</v>
      </c>
      <c r="B6">
        <v>2024</v>
      </c>
      <c r="F6" t="s">
        <v>998</v>
      </c>
    </row>
    <row r="7" spans="1:6" x14ac:dyDescent="0.25">
      <c r="A7" s="3" t="s">
        <v>10</v>
      </c>
      <c r="B7">
        <v>2025</v>
      </c>
      <c r="F7" t="s">
        <v>999</v>
      </c>
    </row>
    <row r="8" spans="1:6" x14ac:dyDescent="0.25">
      <c r="A8" s="3" t="s">
        <v>11</v>
      </c>
      <c r="B8">
        <v>2026</v>
      </c>
      <c r="F8" t="s">
        <v>1000</v>
      </c>
    </row>
    <row r="9" spans="1:6" x14ac:dyDescent="0.25">
      <c r="A9" s="3" t="s">
        <v>12</v>
      </c>
      <c r="B9">
        <v>2027</v>
      </c>
    </row>
    <row r="10" spans="1:6" x14ac:dyDescent="0.25">
      <c r="A10" s="3" t="s">
        <v>1014</v>
      </c>
      <c r="B10">
        <v>2028</v>
      </c>
    </row>
    <row r="11" spans="1:6" x14ac:dyDescent="0.25">
      <c r="A11" s="3" t="s">
        <v>13</v>
      </c>
      <c r="B11">
        <v>2029</v>
      </c>
    </row>
    <row r="12" spans="1:6" x14ac:dyDescent="0.25">
      <c r="A12" s="3" t="s">
        <v>14</v>
      </c>
      <c r="B12">
        <v>2030</v>
      </c>
    </row>
    <row r="13" spans="1:6" x14ac:dyDescent="0.25">
      <c r="A13" s="3" t="s">
        <v>15</v>
      </c>
    </row>
    <row r="14" spans="1:6" x14ac:dyDescent="0.25">
      <c r="A14" s="3" t="s">
        <v>16</v>
      </c>
    </row>
    <row r="15" spans="1:6" x14ac:dyDescent="0.25">
      <c r="A15" s="3" t="s">
        <v>17</v>
      </c>
    </row>
    <row r="16" spans="1:6" x14ac:dyDescent="0.25">
      <c r="A16" s="3" t="s">
        <v>18</v>
      </c>
    </row>
    <row r="17" spans="1:1" x14ac:dyDescent="0.25">
      <c r="A17" s="3" t="s">
        <v>19</v>
      </c>
    </row>
    <row r="18" spans="1:1" x14ac:dyDescent="0.25">
      <c r="A18" s="3" t="s">
        <v>20</v>
      </c>
    </row>
    <row r="19" spans="1:1" x14ac:dyDescent="0.25">
      <c r="A19" s="3" t="s">
        <v>21</v>
      </c>
    </row>
    <row r="20" spans="1:1" x14ac:dyDescent="0.25">
      <c r="A20" s="3" t="s">
        <v>1013</v>
      </c>
    </row>
    <row r="21" spans="1:1" x14ac:dyDescent="0.25">
      <c r="A21" s="3" t="s">
        <v>22</v>
      </c>
    </row>
    <row r="22" spans="1:1" x14ac:dyDescent="0.25">
      <c r="A22" s="3" t="s">
        <v>23</v>
      </c>
    </row>
    <row r="23" spans="1:1" ht="14.45" x14ac:dyDescent="0.35">
      <c r="A23" s="3" t="s">
        <v>24</v>
      </c>
    </row>
    <row r="24" spans="1:1" ht="14.45" x14ac:dyDescent="0.35">
      <c r="A24" s="3" t="s">
        <v>1012</v>
      </c>
    </row>
    <row r="25" spans="1:1" ht="14.45" x14ac:dyDescent="0.35">
      <c r="A25" s="3"/>
    </row>
  </sheetData>
  <sheetProtection algorithmName="SHA-512" hashValue="uw291t/05JTduwp8rLo8B/txt0Ewd4sFUyl8gym53eBkZ0nIpibjCooHa6Z40gJSUoMuJVDMraz6pTTaeQdfAg==" saltValue="W2e9+SYy2wQvuwmgAMVJiw==" spinCount="100000" sheet="1" objects="1" scenarios="1" selectLockedCell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Página Inicial</vt:lpstr>
      <vt:lpstr>Cálculo das Estimativas</vt:lpstr>
      <vt:lpstr>Receita e Despesa</vt:lpstr>
      <vt:lpstr>Dotação Adicional por Fonte</vt:lpstr>
      <vt:lpstr>Comparativo</vt:lpstr>
      <vt:lpstr>checklist</vt:lpstr>
      <vt:lpstr>Planilhas Complementares</vt:lpstr>
      <vt:lpstr>Plan6</vt:lpstr>
      <vt:lpstr>'Cálculo das Estimativas'!Area_de_impressao</vt:lpstr>
      <vt:lpstr>'Planilhas Complementares'!Area_de_impressao</vt:lpstr>
      <vt:lpstr>'Receita e Despesa'!Area_de_impressao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Proposta Orçamentária</dc:title>
  <dc:creator>José Arnaldo de Góis Júnior</dc:creator>
  <cp:keywords>Conselho Federal de Psicologia</cp:keywords>
  <cp:lastModifiedBy>WIN10</cp:lastModifiedBy>
  <cp:lastPrinted>2020-11-06T15:02:57Z</cp:lastPrinted>
  <dcterms:created xsi:type="dcterms:W3CDTF">2019-04-29T16:23:59Z</dcterms:created>
  <dcterms:modified xsi:type="dcterms:W3CDTF">2020-11-06T15:03:24Z</dcterms:modified>
  <cp:category>Orçamento</cp:category>
</cp:coreProperties>
</file>